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aa_4">#REF!</definedName>
    <definedName name="_xlnm.Print_Area" localSheetId="1">'Навчальний план'!$A$1:$V$164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<sst xmlns="http://schemas.openxmlformats.org/spreadsheetml/2006/main" count="471" uniqueCount="271">
  <si>
    <t>Заліки</t>
  </si>
  <si>
    <t>Навчальні заняття</t>
  </si>
  <si>
    <t>Іспити</t>
  </si>
  <si>
    <t>№ п/п</t>
  </si>
  <si>
    <t>Разом:</t>
  </si>
  <si>
    <t>Практика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</si>
  <si>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</si>
  <si>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</si>
  <si>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</si>
  <si>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</si>
  <si>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</si>
  <si>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</si>
  <si>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</si>
  <si>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</si>
  <si>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</si>
  <si>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</si>
  <si>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</si>
  <si>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</si>
  <si>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</si>
  <si>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</si>
  <si>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</si>
  <si>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</si>
  <si>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</si>
  <si>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</si>
  <si>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</si>
  <si>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</si>
  <si>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</si>
  <si>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</si>
  <si>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</si>
  <si>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</si>
  <si>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</si>
  <si>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</si>
  <si>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</si>
  <si>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</si>
  <si>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</si>
  <si>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</si>
  <si>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</si>
  <si>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</si>
  <si>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</si>
  <si>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</si>
  <si>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Триместр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</si>
  <si>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</si>
  <si>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</si>
  <si>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</si>
  <si>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</si>
  <si>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</si>
  <si>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</si>
  <si>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</si>
  <si>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</si>
  <si>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</si>
  <si>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</si>
  <si>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</si>
  <si>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</si>
  <si>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</si>
  <si>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</si>
  <si>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</si>
  <si>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</si>
  <si>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</si>
  <si>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</si>
  <si>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</si>
  <si>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</si>
  <si>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</si>
  <si>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</si>
  <si>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</si>
  <si>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</si>
  <si>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</si>
  <si>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</si>
  <si>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</si>
  <si>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</si>
  <si>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</si>
  <si>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</si>
  <si>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Кваліфікація: фахівець з системного аналізу</t>
  </si>
  <si>
    <t>1.2 Дисципліни природничо-наукової (фундаментальної) підготовки</t>
  </si>
  <si>
    <t>ЗД</t>
  </si>
  <si>
    <t>Міністерство освіти і науки України</t>
  </si>
  <si>
    <t>0/6</t>
  </si>
  <si>
    <t>5.05010101  "Обслуговування програмних систем і комплексів"</t>
  </si>
  <si>
    <t>5.05010102  "Обслуговування систем баз даних і знань"</t>
  </si>
  <si>
    <t>5.05020205  "Обслуговування інтелектуальних інтегрованих систем"</t>
  </si>
  <si>
    <t>5.05010301  "Розробка програмного забезпечення"</t>
  </si>
  <si>
    <t>Держ. атест.</t>
  </si>
  <si>
    <t>Назва навчальної дисципліни</t>
  </si>
  <si>
    <t>Захист дипломного проекту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</si>
  <si>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</si>
  <si>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</si>
  <si>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</si>
  <si>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</si>
  <si>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24/6</t>
  </si>
  <si>
    <t>10+20+10</t>
  </si>
  <si>
    <t>9+19+12</t>
  </si>
  <si>
    <r>
      <t>5.05010201  "Обслуговування комп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ютерних  систем  і мереж"</t>
    </r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</si>
  <si>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</si>
  <si>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</si>
  <si>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</si>
  <si>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</si>
  <si>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</si>
  <si>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</si>
  <si>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</si>
  <si>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</si>
  <si>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</si>
  <si>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</si>
  <si>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</si>
  <si>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</si>
  <si>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</si>
  <si>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</si>
  <si>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</si>
  <si>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</si>
  <si>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</si>
  <si>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</si>
  <si>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</si>
  <si>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</si>
  <si>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</si>
  <si>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</si>
  <si>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</si>
  <si>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</si>
  <si>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</si>
  <si>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</si>
  <si>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</si>
  <si>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</si>
  <si>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</si>
  <si>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</si>
  <si>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</si>
  <si>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</si>
  <si>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</si>
  <si>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</si>
  <si>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</si>
  <si>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</si>
  <si>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</si>
  <si>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</si>
  <si>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</si>
  <si>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</si>
  <si>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</si>
  <si>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</si>
  <si>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</si>
  <si>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</si>
  <si>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</si>
  <si>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</si>
  <si>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</si>
  <si>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</si>
  <si>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</si>
  <si>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</si>
  <si>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</si>
  <si>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</si>
  <si>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</si>
  <si>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</si>
  <si>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</si>
  <si>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</si>
  <si>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</si>
  <si>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</si>
  <si>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</si>
  <si>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</si>
  <si>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</si>
  <si>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</si>
  <si>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</si>
  <si>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</si>
  <si>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</si>
  <si>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</si>
  <si>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</si>
  <si>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</si>
  <si>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</si>
  <si>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</si>
  <si>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</si>
  <si>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</si>
  <si>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</si>
  <si>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</si>
  <si>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</si>
  <si>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</si>
  <si>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</si>
  <si>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</si>
  <si>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</si>
  <si>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</si>
  <si>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</si>
  <si>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</si>
  <si>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</si>
  <si>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</si>
  <si>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</si>
  <si>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</si>
  <si>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</si>
  <si>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</si>
  <si>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</si>
  <si>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</si>
  <si>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</si>
  <si>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В.о. зав. кафедри ІСПР</t>
  </si>
  <si>
    <t>О.Ю. Мельников</t>
  </si>
  <si>
    <t>Декан факультету ФАМІТ</t>
  </si>
  <si>
    <t>С.В. Подлєсний</t>
  </si>
  <si>
    <t>1.2.2.1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</si>
  <si>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</si>
  <si>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</si>
  <si>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</si>
  <si>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</si>
  <si>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</si>
  <si>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</si>
  <si>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</si>
  <si>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</si>
  <si>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</si>
  <si>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</si>
  <si>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</si>
  <si>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</si>
  <si>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</si>
  <si>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</si>
  <si>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</si>
  <si>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</si>
  <si>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</si>
  <si>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</si>
  <si>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</si>
  <si>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</si>
  <si>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</si>
  <si>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</si>
  <si>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</si>
  <si>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</si>
  <si>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</si>
  <si>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</si>
  <si>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</si>
  <si>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</si>
  <si>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</si>
  <si>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</si>
  <si>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ЗАТВЕРДЖУЮ</t>
  </si>
  <si>
    <t>Ректор __________________</t>
  </si>
  <si>
    <t>Строк навчання - 3 роки</t>
  </si>
  <si>
    <t>На основі ОПП підготовки молодшого спеціаліста за спеціальностями:</t>
  </si>
  <si>
    <t>"___" ____________ 2016 р.</t>
  </si>
  <si>
    <t xml:space="preserve">ІНТЕГРОВАННИЙ  НАВЧАЛЬНИЙ ПЛАН </t>
  </si>
  <si>
    <t>І . ГРАФІК НАВЧАЛЬНОГО ПРОЦЕСУ</t>
  </si>
  <si>
    <t xml:space="preserve">К  </t>
  </si>
  <si>
    <t>/С</t>
  </si>
  <si>
    <t>-</t>
  </si>
  <si>
    <t xml:space="preserve"> </t>
  </si>
  <si>
    <t>Настовна та екзаменаційна сесія</t>
  </si>
  <si>
    <t>Виконання дипломн. проекту</t>
  </si>
  <si>
    <t>Усього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</si>
  <si>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</si>
  <si>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</si>
  <si>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</si>
  <si>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</si>
  <si>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r>
      <t xml:space="preserve">спеціалізація: </t>
    </r>
    <r>
      <rPr>
        <b/>
        <sz val="16"/>
        <rFont val="Times New Roman"/>
        <family val="1"/>
      </rPr>
      <t>Інтелектуальні системи прийняття рішень</t>
    </r>
  </si>
  <si>
    <t xml:space="preserve">                         Економічна кібернетика</t>
  </si>
  <si>
    <t xml:space="preserve">                         Інтернет технології та WEB-дизайн</t>
  </si>
  <si>
    <t>V. План навчального процесу на 2016/2017 навчальний рік (заочна форма)</t>
  </si>
  <si>
    <t>1.3.1.1</t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</si>
  <si>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</si>
  <si>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</si>
  <si>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</si>
  <si>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</si>
  <si>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r>
      <t xml:space="preserve">форма навчання:    </t>
    </r>
    <r>
      <rPr>
        <b/>
        <sz val="16"/>
        <rFont val="Times New Roman"/>
        <family val="1"/>
      </rPr>
      <t xml:space="preserve">    заочна </t>
    </r>
  </si>
  <si>
    <t xml:space="preserve">Іноземна мова (за професійним спрямуванням) </t>
  </si>
  <si>
    <t>4/0</t>
  </si>
  <si>
    <t xml:space="preserve"> 4/0 </t>
  </si>
  <si>
    <t xml:space="preserve">4/0 </t>
  </si>
  <si>
    <t>8/0</t>
  </si>
  <si>
    <t>8/6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</si>
  <si>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</si>
  <si>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</si>
  <si>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</si>
  <si>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</si>
  <si>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</si>
  <si>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</si>
  <si>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</si>
  <si>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</si>
  <si>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</si>
  <si>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</si>
  <si>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</si>
  <si>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</si>
  <si>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</si>
  <si>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ДЕРЖАВНА АТЕСТАЦІЯ</t>
  </si>
  <si>
    <t>Форма державної атестації (екзамен, дипломний проект (робота))</t>
  </si>
  <si>
    <t>3. Державна атестація</t>
  </si>
  <si>
    <t>32/4</t>
  </si>
  <si>
    <t>7</t>
  </si>
  <si>
    <t>28/6</t>
  </si>
  <si>
    <t>44/6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</si>
</sst>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грн.&quot;_-;\-* #,##0&quot;грн.&quot;_-;_-* &quot;-&quot;&quot;грн.&quot;_-;_-@_-"/>
    <numFmt numFmtId="165" formatCode="_-* #,##0_г_р_н_._-;\-* #,##0_г_р_н_._-;_-* &quot;-&quot;_г_р_н_._-;_-@_-"/>
    <numFmt numFmtId="166" formatCode="_-* #,##0.00&quot;грн.&quot;_-;\-* #,##0.00&quot;грн.&quot;_-;_-* &quot;-&quot;??&quot;грн.&quot;_-;_-@_-"/>
    <numFmt numFmtId="167" formatCode="_-* #,##0.00_г_р_н_._-;\-* #,##0.00_г_р_н_._-;_-* &quot;-&quot;??_г_р_н_._-;_-@_-"/>
    <numFmt numFmtId="168" formatCode="0.0"/>
    <numFmt numFmtId="169" formatCode="#,##0_-;\-* #,##0_-;\ &quot;&quot;_-;_-@_-"/>
    <numFmt numFmtId="170" formatCode="#,##0;\-* #,##0_-;\ &quot;&quot;_-;_-@_-"/>
    <numFmt numFmtId="171" formatCode="#,##0.0;\-* #,##0.0_-;\ &quot;&quot;_-;_-@_-"/>
    <numFmt numFmtId="172" formatCode="#,##0_ ;\-#,##0\ "/>
    <numFmt numFmtId="173" formatCode="#,##0.0_ ;\-#,##0.0\ 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69" fontId="4" fillId="0" borderId="0" xfId="0" applyNumberFormat="1" applyFont="1" applyFill="1" applyBorder="1" applyAlignment="1" applyProtection="1">
      <alignment vertical="center"/>
      <protection/>
    </xf>
    <xf numFmtId="17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69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69" fontId="20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16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0" fontId="27" fillId="0" borderId="0" xfId="56" applyFont="1" applyAlignment="1">
      <alignment horizontal="center" vertical="center"/>
      <protection/>
    </xf>
    <xf numFmtId="0" fontId="28" fillId="0" borderId="0" xfId="56" applyFont="1" applyBorder="1" applyAlignment="1">
      <alignment horizontal="center"/>
      <protection/>
    </xf>
    <xf numFmtId="0" fontId="29" fillId="0" borderId="0" xfId="56" applyFont="1" applyAlignment="1">
      <alignment/>
      <protection/>
    </xf>
    <xf numFmtId="0" fontId="28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6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 wrapText="1"/>
      <protection/>
    </xf>
    <xf numFmtId="0" fontId="36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8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7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69" fontId="4" fillId="0" borderId="10" xfId="0" applyNumberFormat="1" applyFont="1" applyFill="1" applyBorder="1" applyAlignment="1" applyProtection="1">
      <alignment vertical="center"/>
      <protection/>
    </xf>
    <xf numFmtId="168" fontId="9" fillId="0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6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36" fillId="0" borderId="10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36" fillId="0" borderId="0" xfId="56" applyFont="1" applyAlignment="1">
      <alignment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37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2" fillId="0" borderId="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textRotation="90"/>
      <protection/>
    </xf>
    <xf numFmtId="0" fontId="4" fillId="0" borderId="10" xfId="56" applyFont="1" applyBorder="1" applyAlignment="1">
      <alignment horizontal="center" vertical="center"/>
      <protection/>
    </xf>
    <xf numFmtId="0" fontId="11" fillId="0" borderId="0" xfId="56" applyFont="1" applyAlignment="1">
      <alignment vertical="center" wrapText="1"/>
      <protection/>
    </xf>
    <xf numFmtId="0" fontId="36" fillId="0" borderId="0" xfId="0" applyFont="1" applyAlignment="1">
      <alignment vertical="center" wrapText="1"/>
    </xf>
    <xf numFmtId="0" fontId="3" fillId="0" borderId="0" xfId="56" applyFont="1" applyBorder="1" applyAlignment="1">
      <alignment horizontal="center"/>
      <protection/>
    </xf>
    <xf numFmtId="0" fontId="34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4" fillId="0" borderId="0" xfId="53" applyFont="1" applyAlignment="1">
      <alignment horizontal="left" vertical="center" wrapText="1"/>
      <protection/>
    </xf>
    <xf numFmtId="0" fontId="28" fillId="0" borderId="0" xfId="56" applyFont="1" applyBorder="1" applyAlignment="1">
      <alignment horizontal="left" vertical="top" wrapText="1"/>
      <protection/>
    </xf>
    <xf numFmtId="0" fontId="33" fillId="0" borderId="0" xfId="56" applyFont="1" applyAlignment="1">
      <alignment vertical="top" wrapText="1"/>
      <protection/>
    </xf>
    <xf numFmtId="0" fontId="28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8" fillId="0" borderId="0" xfId="56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8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10" fillId="0" borderId="0" xfId="56" applyFont="1" applyAlignment="1">
      <alignment wrapText="1"/>
      <protection/>
    </xf>
    <xf numFmtId="0" fontId="35" fillId="0" borderId="0" xfId="0" applyFont="1" applyAlignment="1">
      <alignment wrapText="1"/>
    </xf>
    <xf numFmtId="0" fontId="28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34" fillId="0" borderId="0" xfId="56" applyFont="1" applyBorder="1" applyAlignment="1">
      <alignment horizontal="left" wrapText="1"/>
      <protection/>
    </xf>
    <xf numFmtId="0" fontId="28" fillId="0" borderId="0" xfId="56" applyFont="1" applyAlignment="1">
      <alignment horizontal="left" vertical="center" wrapText="1"/>
      <protection/>
    </xf>
    <xf numFmtId="0" fontId="10" fillId="0" borderId="0" xfId="56" applyFont="1" applyAlignment="1">
      <alignment/>
      <protection/>
    </xf>
    <xf numFmtId="0" fontId="35" fillId="0" borderId="0" xfId="0" applyFont="1" applyAlignment="1">
      <alignment/>
    </xf>
    <xf numFmtId="16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right" vertical="center" wrapText="1"/>
    </xf>
    <xf numFmtId="0" fontId="5" fillId="0" borderId="54" xfId="0" applyFont="1" applyFill="1" applyBorder="1" applyAlignment="1">
      <alignment horizontal="right" vertical="center" wrapText="1"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69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55" xfId="0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169" fontId="2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56" xfId="0" applyFont="1" applyFill="1" applyBorder="1" applyAlignment="1">
      <alignment horizontal="center" vertical="center" textRotation="90" wrapText="1"/>
    </xf>
    <xf numFmtId="169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53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55" xfId="0" applyNumberFormat="1" applyFont="1" applyFill="1" applyBorder="1" applyAlignment="1" applyProtection="1">
      <alignment horizontal="center" vertical="center"/>
      <protection/>
    </xf>
    <xf numFmtId="16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169" fontId="4" fillId="0" borderId="16" xfId="0" applyNumberFormat="1" applyFont="1" applyFill="1" applyBorder="1" applyAlignment="1" applyProtection="1">
      <alignment horizontal="center" vertical="center" wrapText="1"/>
      <protection/>
    </xf>
    <xf numFmtId="16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 applyProtection="1">
      <alignment horizontal="center" vertical="center" wrapText="1"/>
      <protection/>
    </xf>
    <xf numFmtId="16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168" fontId="5" fillId="0" borderId="14" xfId="0" applyNumberFormat="1" applyFont="1" applyFill="1" applyBorder="1" applyAlignment="1">
      <alignment horizontal="center" wrapText="1"/>
    </xf>
    <xf numFmtId="168" fontId="23" fillId="0" borderId="32" xfId="0" applyNumberFormat="1" applyFont="1" applyBorder="1" applyAlignment="1">
      <alignment horizontal="center" wrapText="1"/>
    </xf>
    <xf numFmtId="168" fontId="23" fillId="0" borderId="55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168" fontId="3" fillId="0" borderId="14" xfId="0" applyNumberFormat="1" applyFont="1" applyFill="1" applyBorder="1" applyAlignment="1">
      <alignment horizontal="center" wrapText="1"/>
    </xf>
    <xf numFmtId="168" fontId="16" fillId="0" borderId="32" xfId="0" applyNumberFormat="1" applyFont="1" applyBorder="1" applyAlignment="1">
      <alignment horizontal="center" wrapText="1"/>
    </xf>
    <xf numFmtId="168" fontId="16" fillId="0" borderId="55" xfId="0" applyNumberFormat="1" applyFont="1" applyBorder="1" applyAlignment="1">
      <alignment horizontal="center" wrapText="1"/>
    </xf>
    <xf numFmtId="168" fontId="5" fillId="0" borderId="39" xfId="0" applyNumberFormat="1" applyFont="1" applyFill="1" applyBorder="1" applyAlignment="1">
      <alignment horizontal="right" wrapText="1"/>
    </xf>
    <xf numFmtId="168" fontId="23" fillId="0" borderId="39" xfId="0" applyNumberFormat="1" applyFont="1" applyBorder="1" applyAlignment="1">
      <alignment horizontal="right" wrapText="1"/>
    </xf>
    <xf numFmtId="168" fontId="5" fillId="0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Border="1" applyAlignment="1">
      <alignment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5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70" zoomScaleNormal="50" zoomScaleSheetLayoutView="70" zoomScalePageLayoutView="0" workbookViewId="0" topLeftCell="A13">
      <selection activeCell="AF42" sqref="AF42"/>
    </sheetView>
  </sheetViews>
  <sheetFormatPr defaultColWidth="3.25390625" defaultRowHeight="12.75"/>
  <cols>
    <col min="1" max="1" width="3.25390625" style="135" customWidth="1"/>
    <col min="2" max="2" width="5.00390625" style="135" customWidth="1"/>
    <col min="3" max="3" width="5.125" style="135" customWidth="1"/>
    <col min="4" max="4" width="4.375" style="135" customWidth="1"/>
    <col min="5" max="6" width="4.25390625" style="135" customWidth="1"/>
    <col min="7" max="7" width="4.375" style="135" customWidth="1"/>
    <col min="8" max="8" width="3.75390625" style="135" customWidth="1"/>
    <col min="9" max="9" width="3.875" style="135" customWidth="1"/>
    <col min="10" max="10" width="6.375" style="135" customWidth="1"/>
    <col min="11" max="11" width="4.125" style="135" customWidth="1"/>
    <col min="12" max="12" width="4.75390625" style="135" customWidth="1"/>
    <col min="13" max="13" width="3.875" style="135" bestFit="1" customWidth="1"/>
    <col min="14" max="14" width="4.00390625" style="135" customWidth="1"/>
    <col min="15" max="15" width="5.00390625" style="135" customWidth="1"/>
    <col min="16" max="16" width="5.125" style="135" customWidth="1"/>
    <col min="17" max="17" width="5.75390625" style="135" customWidth="1"/>
    <col min="18" max="18" width="4.00390625" style="135" customWidth="1"/>
    <col min="19" max="19" width="5.125" style="135" customWidth="1"/>
    <col min="20" max="21" width="3.875" style="135" customWidth="1"/>
    <col min="22" max="22" width="4.25390625" style="135" customWidth="1"/>
    <col min="23" max="23" width="4.875" style="135" customWidth="1"/>
    <col min="24" max="24" width="3.875" style="135" bestFit="1" customWidth="1"/>
    <col min="25" max="26" width="3.875" style="135" customWidth="1"/>
    <col min="27" max="27" width="5.00390625" style="135" customWidth="1"/>
    <col min="28" max="28" width="5.375" style="135" customWidth="1"/>
    <col min="29" max="29" width="6.00390625" style="135" customWidth="1"/>
    <col min="30" max="30" width="5.25390625" style="135" customWidth="1"/>
    <col min="31" max="31" width="5.625" style="135" customWidth="1"/>
    <col min="32" max="32" width="5.75390625" style="135" customWidth="1"/>
    <col min="33" max="33" width="5.625" style="135" customWidth="1"/>
    <col min="34" max="34" width="5.875" style="135" customWidth="1"/>
    <col min="35" max="35" width="6.125" style="135" customWidth="1"/>
    <col min="36" max="36" width="4.25390625" style="135" customWidth="1"/>
    <col min="37" max="37" width="5.875" style="135" customWidth="1"/>
    <col min="38" max="38" width="4.875" style="135" customWidth="1"/>
    <col min="39" max="39" width="5.375" style="135" customWidth="1"/>
    <col min="40" max="40" width="5.00390625" style="135" customWidth="1"/>
    <col min="41" max="42" width="5.75390625" style="135" customWidth="1"/>
    <col min="43" max="43" width="5.125" style="135" customWidth="1"/>
    <col min="44" max="44" width="4.625" style="135" customWidth="1"/>
    <col min="45" max="45" width="4.875" style="135" customWidth="1"/>
    <col min="46" max="46" width="3.875" style="135" bestFit="1" customWidth="1"/>
    <col min="47" max="47" width="3.875" style="135" customWidth="1"/>
    <col min="48" max="48" width="3.875" style="135" bestFit="1" customWidth="1"/>
    <col min="49" max="49" width="4.375" style="135" customWidth="1"/>
    <col min="50" max="51" width="3.75390625" style="135" customWidth="1"/>
    <col min="52" max="53" width="4.25390625" style="135" customWidth="1"/>
    <col min="54" max="54" width="5.00390625" style="135" customWidth="1"/>
    <col min="55" max="16384" width="3.25390625" style="135" customWidth="1"/>
  </cols>
  <sheetData>
    <row r="1" ht="12" customHeight="1"/>
    <row r="2" spans="2:54" ht="24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65" t="s">
        <v>74</v>
      </c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</row>
    <row r="3" spans="2:54" ht="22.5" customHeight="1">
      <c r="B3" s="264" t="s">
        <v>217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</row>
    <row r="4" spans="2:54" ht="27">
      <c r="B4" s="266" t="s">
        <v>218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 t="s">
        <v>24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0" t="s">
        <v>71</v>
      </c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</row>
    <row r="5" spans="2:54" ht="26.25">
      <c r="B5" s="264" t="s">
        <v>231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2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</row>
    <row r="6" spans="2:54" ht="25.5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4"/>
      <c r="AO6" s="260" t="s">
        <v>219</v>
      </c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</row>
    <row r="7" spans="2:54" ht="23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4"/>
      <c r="AO7" s="262" t="s">
        <v>220</v>
      </c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</row>
    <row r="8" spans="2:54" ht="23.25" customHeight="1">
      <c r="B8" s="264" t="s">
        <v>221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</row>
    <row r="9" spans="2:54" ht="32.25" customHeigh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</row>
    <row r="10" spans="2:56" ht="36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7" t="s">
        <v>222</v>
      </c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9" t="s">
        <v>76</v>
      </c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</row>
    <row r="11" spans="2:56" ht="23.25" customHeight="1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272" t="s">
        <v>232</v>
      </c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3"/>
      <c r="AN11" s="143"/>
      <c r="AO11" s="259" t="s">
        <v>77</v>
      </c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</row>
    <row r="12" spans="2:56" ht="23.25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274" t="s">
        <v>233</v>
      </c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59" t="s">
        <v>90</v>
      </c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</row>
    <row r="13" spans="15:56" s="146" customFormat="1" ht="31.5" customHeight="1">
      <c r="O13" s="272" t="s">
        <v>234</v>
      </c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140"/>
      <c r="AJ13" s="140"/>
      <c r="AK13" s="140"/>
      <c r="AL13" s="140"/>
      <c r="AM13" s="143"/>
      <c r="AN13" s="143"/>
      <c r="AO13" s="259" t="s">
        <v>78</v>
      </c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</row>
    <row r="14" spans="15:56" s="146" customFormat="1" ht="27" customHeight="1">
      <c r="O14" s="275" t="s">
        <v>235</v>
      </c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59" t="s">
        <v>79</v>
      </c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</row>
    <row r="15" spans="15:54" s="146" customFormat="1" ht="23.25" customHeight="1">
      <c r="O15" s="276" t="s">
        <v>236</v>
      </c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</row>
    <row r="16" spans="15:54" s="146" customFormat="1" ht="23.25" customHeight="1">
      <c r="O16" s="276" t="s">
        <v>237</v>
      </c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</row>
    <row r="17" spans="15:54" s="146" customFormat="1" ht="20.25" customHeight="1">
      <c r="O17" s="270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</row>
    <row r="18" spans="17:54" s="146" customFormat="1" ht="28.5" customHeight="1">
      <c r="Q18" s="254" t="s">
        <v>244</v>
      </c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49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</row>
    <row r="19" spans="41:54" s="146" customFormat="1" ht="25.5" customHeight="1"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</row>
    <row r="20" spans="2:54" s="146" customFormat="1" ht="21" customHeight="1">
      <c r="B20" s="251" t="s">
        <v>223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</row>
    <row r="21" spans="2:54" s="146" customFormat="1" ht="8.25" customHeight="1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</row>
    <row r="22" spans="2:54" ht="18" customHeight="1">
      <c r="B22" s="252" t="s">
        <v>20</v>
      </c>
      <c r="C22" s="253" t="s">
        <v>8</v>
      </c>
      <c r="D22" s="253"/>
      <c r="E22" s="253"/>
      <c r="F22" s="253"/>
      <c r="G22" s="253" t="s">
        <v>9</v>
      </c>
      <c r="H22" s="253"/>
      <c r="I22" s="253"/>
      <c r="J22" s="253"/>
      <c r="K22" s="204" t="s">
        <v>10</v>
      </c>
      <c r="L22" s="205"/>
      <c r="M22" s="205"/>
      <c r="N22" s="205"/>
      <c r="O22" s="204" t="s">
        <v>11</v>
      </c>
      <c r="P22" s="205"/>
      <c r="Q22" s="205"/>
      <c r="R22" s="205"/>
      <c r="S22" s="205"/>
      <c r="T22" s="204" t="s">
        <v>12</v>
      </c>
      <c r="U22" s="204"/>
      <c r="V22" s="204"/>
      <c r="W22" s="204"/>
      <c r="X22" s="205"/>
      <c r="Y22" s="204" t="s">
        <v>13</v>
      </c>
      <c r="Z22" s="205"/>
      <c r="AA22" s="205"/>
      <c r="AB22" s="205"/>
      <c r="AC22" s="253" t="s">
        <v>14</v>
      </c>
      <c r="AD22" s="253"/>
      <c r="AE22" s="253"/>
      <c r="AF22" s="253"/>
      <c r="AG22" s="253" t="s">
        <v>15</v>
      </c>
      <c r="AH22" s="253"/>
      <c r="AI22" s="253"/>
      <c r="AJ22" s="253"/>
      <c r="AK22" s="204" t="s">
        <v>16</v>
      </c>
      <c r="AL22" s="204"/>
      <c r="AM22" s="204"/>
      <c r="AN22" s="204"/>
      <c r="AO22" s="205"/>
      <c r="AP22" s="204" t="s">
        <v>17</v>
      </c>
      <c r="AQ22" s="205"/>
      <c r="AR22" s="205"/>
      <c r="AS22" s="205"/>
      <c r="AT22" s="204" t="s">
        <v>18</v>
      </c>
      <c r="AU22" s="204"/>
      <c r="AV22" s="204"/>
      <c r="AW22" s="204"/>
      <c r="AX22" s="205"/>
      <c r="AY22" s="204" t="s">
        <v>19</v>
      </c>
      <c r="AZ22" s="205"/>
      <c r="BA22" s="205"/>
      <c r="BB22" s="205"/>
    </row>
    <row r="23" spans="2:54" s="148" customFormat="1" ht="20.25" customHeight="1">
      <c r="B23" s="252"/>
      <c r="C23" s="193">
        <v>1</v>
      </c>
      <c r="D23" s="193">
        <v>2</v>
      </c>
      <c r="E23" s="193">
        <v>3</v>
      </c>
      <c r="F23" s="193">
        <v>4</v>
      </c>
      <c r="G23" s="193">
        <v>5</v>
      </c>
      <c r="H23" s="193">
        <v>6</v>
      </c>
      <c r="I23" s="193">
        <v>7</v>
      </c>
      <c r="J23" s="193">
        <v>8</v>
      </c>
      <c r="K23" s="193">
        <v>9</v>
      </c>
      <c r="L23" s="193">
        <v>10</v>
      </c>
      <c r="M23" s="193">
        <v>11</v>
      </c>
      <c r="N23" s="193">
        <v>12</v>
      </c>
      <c r="O23" s="193">
        <v>13</v>
      </c>
      <c r="P23" s="193">
        <v>14</v>
      </c>
      <c r="Q23" s="193">
        <v>15</v>
      </c>
      <c r="R23" s="193">
        <v>16</v>
      </c>
      <c r="S23" s="193">
        <v>17</v>
      </c>
      <c r="T23" s="193">
        <v>18</v>
      </c>
      <c r="U23" s="193">
        <v>19</v>
      </c>
      <c r="V23" s="193">
        <v>20</v>
      </c>
      <c r="W23" s="193">
        <v>21</v>
      </c>
      <c r="X23" s="193">
        <v>22</v>
      </c>
      <c r="Y23" s="193">
        <v>23</v>
      </c>
      <c r="Z23" s="193">
        <v>24</v>
      </c>
      <c r="AA23" s="193">
        <v>25</v>
      </c>
      <c r="AB23" s="193">
        <v>26</v>
      </c>
      <c r="AC23" s="193">
        <v>27</v>
      </c>
      <c r="AD23" s="193">
        <v>28</v>
      </c>
      <c r="AE23" s="193">
        <v>29</v>
      </c>
      <c r="AF23" s="193">
        <v>30</v>
      </c>
      <c r="AG23" s="193">
        <v>31</v>
      </c>
      <c r="AH23" s="193">
        <v>32</v>
      </c>
      <c r="AI23" s="193">
        <v>33</v>
      </c>
      <c r="AJ23" s="193">
        <v>34</v>
      </c>
      <c r="AK23" s="193">
        <v>35</v>
      </c>
      <c r="AL23" s="193">
        <v>36</v>
      </c>
      <c r="AM23" s="193">
        <v>37</v>
      </c>
      <c r="AN23" s="193">
        <v>38</v>
      </c>
      <c r="AO23" s="193">
        <v>39</v>
      </c>
      <c r="AP23" s="193">
        <v>40</v>
      </c>
      <c r="AQ23" s="193">
        <v>41</v>
      </c>
      <c r="AR23" s="193">
        <v>42</v>
      </c>
      <c r="AS23" s="193">
        <v>43</v>
      </c>
      <c r="AT23" s="193">
        <v>44</v>
      </c>
      <c r="AU23" s="193">
        <v>45</v>
      </c>
      <c r="AV23" s="193">
        <v>46</v>
      </c>
      <c r="AW23" s="193">
        <v>47</v>
      </c>
      <c r="AX23" s="193">
        <v>48</v>
      </c>
      <c r="AY23" s="193">
        <v>49</v>
      </c>
      <c r="AZ23" s="193">
        <v>50</v>
      </c>
      <c r="BA23" s="193">
        <v>51</v>
      </c>
      <c r="BB23" s="193">
        <v>52</v>
      </c>
    </row>
    <row r="24" spans="2:54" s="148" customFormat="1" ht="20.25" customHeight="1">
      <c r="B24" s="194">
        <v>3</v>
      </c>
      <c r="C24" s="149" t="s">
        <v>28</v>
      </c>
      <c r="D24" s="149" t="s">
        <v>69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 t="s">
        <v>25</v>
      </c>
      <c r="S24" s="149" t="s">
        <v>70</v>
      </c>
      <c r="T24" s="149" t="s">
        <v>28</v>
      </c>
      <c r="U24" s="149" t="s">
        <v>224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 t="s">
        <v>225</v>
      </c>
      <c r="AR24" s="149" t="s">
        <v>25</v>
      </c>
      <c r="AS24" s="149" t="s">
        <v>26</v>
      </c>
      <c r="AT24" s="149" t="s">
        <v>26</v>
      </c>
      <c r="AU24" s="149" t="s">
        <v>26</v>
      </c>
      <c r="AV24" s="149" t="s">
        <v>26</v>
      </c>
      <c r="AW24" s="149" t="s">
        <v>26</v>
      </c>
      <c r="AX24" s="149" t="s">
        <v>26</v>
      </c>
      <c r="AY24" s="149" t="s">
        <v>26</v>
      </c>
      <c r="AZ24" s="149" t="s">
        <v>26</v>
      </c>
      <c r="BA24" s="149" t="s">
        <v>26</v>
      </c>
      <c r="BB24" s="149" t="s">
        <v>26</v>
      </c>
    </row>
    <row r="25" spans="2:54" ht="19.5" customHeight="1">
      <c r="B25" s="194">
        <v>4</v>
      </c>
      <c r="C25" s="149" t="s">
        <v>28</v>
      </c>
      <c r="D25" s="149" t="s">
        <v>69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 t="s">
        <v>25</v>
      </c>
      <c r="S25" s="149" t="s">
        <v>70</v>
      </c>
      <c r="T25" s="149" t="s">
        <v>28</v>
      </c>
      <c r="U25" s="149" t="s">
        <v>224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 t="s">
        <v>225</v>
      </c>
      <c r="AR25" s="149" t="s">
        <v>25</v>
      </c>
      <c r="AS25" s="149" t="s">
        <v>26</v>
      </c>
      <c r="AT25" s="149" t="s">
        <v>26</v>
      </c>
      <c r="AU25" s="149" t="s">
        <v>26</v>
      </c>
      <c r="AV25" s="149" t="s">
        <v>26</v>
      </c>
      <c r="AW25" s="149" t="s">
        <v>26</v>
      </c>
      <c r="AX25" s="149" t="s">
        <v>26</v>
      </c>
      <c r="AY25" s="149" t="s">
        <v>26</v>
      </c>
      <c r="AZ25" s="149" t="s">
        <v>26</v>
      </c>
      <c r="BA25" s="149" t="s">
        <v>26</v>
      </c>
      <c r="BB25" s="149" t="s">
        <v>26</v>
      </c>
    </row>
    <row r="26" spans="2:54" ht="19.5" customHeight="1">
      <c r="B26" s="194">
        <v>5</v>
      </c>
      <c r="C26" s="149" t="s">
        <v>28</v>
      </c>
      <c r="D26" s="149" t="s">
        <v>69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 t="s">
        <v>25</v>
      </c>
      <c r="S26" s="149" t="s">
        <v>70</v>
      </c>
      <c r="T26" s="149" t="s">
        <v>28</v>
      </c>
      <c r="U26" s="149" t="s">
        <v>224</v>
      </c>
      <c r="V26" s="149"/>
      <c r="W26" s="195"/>
      <c r="X26" s="195"/>
      <c r="Y26" s="149"/>
      <c r="Z26" s="149"/>
      <c r="AA26" s="195"/>
      <c r="AB26" s="195"/>
      <c r="AC26" s="195"/>
      <c r="AD26" s="149"/>
      <c r="AE26" s="149" t="s">
        <v>225</v>
      </c>
      <c r="AF26" s="149" t="s">
        <v>25</v>
      </c>
      <c r="AG26" s="196" t="s">
        <v>23</v>
      </c>
      <c r="AH26" s="196" t="s">
        <v>23</v>
      </c>
      <c r="AI26" s="196" t="s">
        <v>23</v>
      </c>
      <c r="AJ26" s="149" t="s">
        <v>23</v>
      </c>
      <c r="AK26" s="149" t="s">
        <v>23</v>
      </c>
      <c r="AL26" s="149" t="s">
        <v>23</v>
      </c>
      <c r="AM26" s="149" t="s">
        <v>23</v>
      </c>
      <c r="AN26" s="149" t="s">
        <v>23</v>
      </c>
      <c r="AO26" s="149" t="s">
        <v>23</v>
      </c>
      <c r="AP26" s="149" t="s">
        <v>23</v>
      </c>
      <c r="AQ26" s="149" t="s">
        <v>23</v>
      </c>
      <c r="AR26" s="149" t="s">
        <v>73</v>
      </c>
      <c r="AS26" s="149" t="s">
        <v>73</v>
      </c>
      <c r="AT26" s="197" t="s">
        <v>226</v>
      </c>
      <c r="AU26" s="197" t="s">
        <v>226</v>
      </c>
      <c r="AV26" s="197" t="s">
        <v>226</v>
      </c>
      <c r="AW26" s="197" t="s">
        <v>226</v>
      </c>
      <c r="AX26" s="197" t="s">
        <v>226</v>
      </c>
      <c r="AY26" s="197" t="s">
        <v>226</v>
      </c>
      <c r="AZ26" s="197" t="s">
        <v>226</v>
      </c>
      <c r="BA26" s="197" t="s">
        <v>226</v>
      </c>
      <c r="BB26" s="197" t="s">
        <v>226</v>
      </c>
    </row>
    <row r="27" spans="2:54" ht="12.75" customHeight="1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 t="s">
        <v>227</v>
      </c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</row>
    <row r="28" spans="2:54" s="150" customFormat="1" ht="21" customHeight="1">
      <c r="B28" s="241" t="s">
        <v>263</v>
      </c>
      <c r="C28" s="241"/>
      <c r="D28" s="241"/>
      <c r="E28" s="241"/>
      <c r="F28" s="241"/>
      <c r="G28" s="241"/>
      <c r="H28" s="241"/>
      <c r="I28" s="241"/>
      <c r="J28" s="241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151"/>
      <c r="AX28" s="151"/>
      <c r="AY28" s="151"/>
      <c r="AZ28" s="151"/>
      <c r="BA28" s="151"/>
      <c r="BB28" s="135"/>
    </row>
    <row r="29" spans="2:54" s="150" customFormat="1" ht="21" customHeight="1">
      <c r="B29" s="183"/>
      <c r="C29" s="183"/>
      <c r="D29" s="183"/>
      <c r="E29" s="183"/>
      <c r="F29" s="183"/>
      <c r="G29" s="183"/>
      <c r="H29" s="183"/>
      <c r="I29" s="183"/>
      <c r="J29" s="183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51"/>
      <c r="AX29" s="151"/>
      <c r="AY29" s="151"/>
      <c r="AZ29" s="151"/>
      <c r="BA29" s="151"/>
      <c r="BB29" s="135"/>
    </row>
    <row r="30" spans="2:54" ht="21.75" customHeight="1">
      <c r="B30" s="152" t="s">
        <v>264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4"/>
      <c r="AY30" s="154"/>
      <c r="AZ30" s="154"/>
      <c r="BA30" s="154"/>
      <c r="BB30" s="146"/>
    </row>
    <row r="31" spans="2:54" ht="12.75" customHeight="1"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46"/>
    </row>
    <row r="32" spans="2:54" ht="22.5" customHeight="1">
      <c r="B32" s="243" t="s">
        <v>20</v>
      </c>
      <c r="C32" s="238"/>
      <c r="D32" s="244" t="s">
        <v>21</v>
      </c>
      <c r="E32" s="238"/>
      <c r="F32" s="238"/>
      <c r="G32" s="238"/>
      <c r="H32" s="245" t="s">
        <v>228</v>
      </c>
      <c r="I32" s="246"/>
      <c r="J32" s="246"/>
      <c r="K32" s="247" t="s">
        <v>5</v>
      </c>
      <c r="L32" s="238"/>
      <c r="M32" s="238"/>
      <c r="N32" s="238"/>
      <c r="O32" s="247" t="s">
        <v>229</v>
      </c>
      <c r="P32" s="238"/>
      <c r="Q32" s="238"/>
      <c r="R32" s="247" t="s">
        <v>80</v>
      </c>
      <c r="S32" s="238"/>
      <c r="T32" s="238"/>
      <c r="U32" s="247" t="s">
        <v>22</v>
      </c>
      <c r="V32" s="238"/>
      <c r="W32" s="238"/>
      <c r="X32" s="247" t="s">
        <v>230</v>
      </c>
      <c r="Y32" s="238"/>
      <c r="Z32" s="238"/>
      <c r="AA32" s="157"/>
      <c r="AB32" s="185"/>
      <c r="AC32" s="206" t="s">
        <v>81</v>
      </c>
      <c r="AD32" s="207"/>
      <c r="AE32" s="207"/>
      <c r="AF32" s="207"/>
      <c r="AG32" s="207"/>
      <c r="AH32" s="208"/>
      <c r="AI32" s="209"/>
      <c r="AJ32" s="217" t="s">
        <v>265</v>
      </c>
      <c r="AK32" s="208"/>
      <c r="AL32" s="208"/>
      <c r="AM32" s="208"/>
      <c r="AN32" s="208"/>
      <c r="AO32" s="209"/>
      <c r="AP32" s="220" t="s">
        <v>40</v>
      </c>
      <c r="AQ32" s="220"/>
      <c r="AR32" s="220"/>
      <c r="AS32" s="220"/>
      <c r="AT32" s="220"/>
      <c r="AU32" s="187"/>
      <c r="AV32" s="187"/>
      <c r="AW32" s="187"/>
      <c r="AX32" s="187"/>
      <c r="AY32" s="186"/>
      <c r="AZ32" s="186"/>
      <c r="BA32" s="186"/>
      <c r="BB32" s="157"/>
    </row>
    <row r="33" spans="2:54" ht="15.75" customHeight="1">
      <c r="B33" s="238"/>
      <c r="C33" s="238"/>
      <c r="D33" s="238"/>
      <c r="E33" s="238"/>
      <c r="F33" s="238"/>
      <c r="G33" s="238"/>
      <c r="H33" s="246"/>
      <c r="I33" s="246"/>
      <c r="J33" s="246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157"/>
      <c r="AB33" s="185"/>
      <c r="AC33" s="210"/>
      <c r="AD33" s="211"/>
      <c r="AE33" s="211"/>
      <c r="AF33" s="211"/>
      <c r="AG33" s="211"/>
      <c r="AH33" s="212"/>
      <c r="AI33" s="213"/>
      <c r="AJ33" s="218"/>
      <c r="AK33" s="212"/>
      <c r="AL33" s="212"/>
      <c r="AM33" s="219"/>
      <c r="AN33" s="219"/>
      <c r="AO33" s="213"/>
      <c r="AP33" s="220"/>
      <c r="AQ33" s="220"/>
      <c r="AR33" s="220"/>
      <c r="AS33" s="220"/>
      <c r="AT33" s="220"/>
      <c r="AU33" s="187"/>
      <c r="AV33" s="187"/>
      <c r="AW33" s="187"/>
      <c r="AX33" s="187"/>
      <c r="AY33" s="186"/>
      <c r="AZ33" s="186"/>
      <c r="BA33" s="186"/>
      <c r="BB33" s="157"/>
    </row>
    <row r="34" spans="2:54" ht="23.25" customHeight="1">
      <c r="B34" s="238"/>
      <c r="C34" s="238"/>
      <c r="D34" s="238"/>
      <c r="E34" s="238"/>
      <c r="F34" s="238"/>
      <c r="G34" s="238"/>
      <c r="H34" s="246"/>
      <c r="I34" s="246"/>
      <c r="J34" s="246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157"/>
      <c r="AB34" s="185"/>
      <c r="AC34" s="214"/>
      <c r="AD34" s="215"/>
      <c r="AE34" s="215"/>
      <c r="AF34" s="215"/>
      <c r="AG34" s="215"/>
      <c r="AH34" s="215"/>
      <c r="AI34" s="216"/>
      <c r="AJ34" s="214"/>
      <c r="AK34" s="215"/>
      <c r="AL34" s="215"/>
      <c r="AM34" s="215"/>
      <c r="AN34" s="215"/>
      <c r="AO34" s="216"/>
      <c r="AP34" s="220"/>
      <c r="AQ34" s="220"/>
      <c r="AR34" s="220"/>
      <c r="AS34" s="220"/>
      <c r="AT34" s="220"/>
      <c r="AU34" s="187"/>
      <c r="AV34" s="187"/>
      <c r="AW34" s="187"/>
      <c r="AX34" s="187"/>
      <c r="AY34" s="186"/>
      <c r="AZ34" s="186"/>
      <c r="BA34" s="186"/>
      <c r="BB34" s="157"/>
    </row>
    <row r="35" spans="2:54" ht="21.75" customHeight="1">
      <c r="B35" s="233">
        <v>3</v>
      </c>
      <c r="C35" s="237"/>
      <c r="D35" s="204">
        <v>35</v>
      </c>
      <c r="E35" s="238"/>
      <c r="F35" s="238"/>
      <c r="G35" s="238"/>
      <c r="H35" s="235">
        <v>6</v>
      </c>
      <c r="I35" s="239"/>
      <c r="J35" s="239"/>
      <c r="K35" s="233"/>
      <c r="L35" s="237"/>
      <c r="M35" s="237"/>
      <c r="N35" s="237"/>
      <c r="O35" s="233"/>
      <c r="P35" s="237"/>
      <c r="Q35" s="237"/>
      <c r="R35" s="234"/>
      <c r="S35" s="233"/>
      <c r="T35" s="233"/>
      <c r="U35" s="235">
        <v>11</v>
      </c>
      <c r="V35" s="236"/>
      <c r="W35" s="236"/>
      <c r="X35" s="235">
        <f>SUM(D35:W35)</f>
        <v>52</v>
      </c>
      <c r="Y35" s="236"/>
      <c r="Z35" s="236"/>
      <c r="AA35" s="158"/>
      <c r="AB35" s="188"/>
      <c r="AC35" s="221" t="s">
        <v>27</v>
      </c>
      <c r="AD35" s="222"/>
      <c r="AE35" s="222"/>
      <c r="AF35" s="222"/>
      <c r="AG35" s="222"/>
      <c r="AH35" s="223"/>
      <c r="AI35" s="224"/>
      <c r="AJ35" s="228" t="s">
        <v>82</v>
      </c>
      <c r="AK35" s="223"/>
      <c r="AL35" s="223"/>
      <c r="AM35" s="223"/>
      <c r="AN35" s="223"/>
      <c r="AO35" s="224"/>
      <c r="AP35" s="232">
        <v>15</v>
      </c>
      <c r="AQ35" s="232"/>
      <c r="AR35" s="232"/>
      <c r="AS35" s="232"/>
      <c r="AT35" s="232"/>
      <c r="AU35" s="191"/>
      <c r="AV35" s="191"/>
      <c r="AW35" s="191"/>
      <c r="AX35" s="191"/>
      <c r="AY35" s="189"/>
      <c r="AZ35" s="189"/>
      <c r="BA35" s="189"/>
      <c r="BB35" s="189"/>
    </row>
    <row r="36" spans="2:54" ht="21.75" customHeight="1">
      <c r="B36" s="233">
        <v>4</v>
      </c>
      <c r="C36" s="233"/>
      <c r="D36" s="204">
        <v>35</v>
      </c>
      <c r="E36" s="238"/>
      <c r="F36" s="238"/>
      <c r="G36" s="238"/>
      <c r="H36" s="235">
        <v>6</v>
      </c>
      <c r="I36" s="239"/>
      <c r="J36" s="239"/>
      <c r="K36" s="233"/>
      <c r="L36" s="233"/>
      <c r="M36" s="233"/>
      <c r="N36" s="233"/>
      <c r="O36" s="233"/>
      <c r="P36" s="233"/>
      <c r="Q36" s="233"/>
      <c r="R36" s="234"/>
      <c r="S36" s="234"/>
      <c r="T36" s="234"/>
      <c r="U36" s="235">
        <v>11</v>
      </c>
      <c r="V36" s="235"/>
      <c r="W36" s="235"/>
      <c r="X36" s="235">
        <f>SUM(D36:W36)</f>
        <v>52</v>
      </c>
      <c r="Y36" s="235"/>
      <c r="Z36" s="235"/>
      <c r="AA36" s="158"/>
      <c r="AB36" s="188"/>
      <c r="AC36" s="225"/>
      <c r="AD36" s="226"/>
      <c r="AE36" s="226"/>
      <c r="AF36" s="226"/>
      <c r="AG36" s="226"/>
      <c r="AH36" s="226"/>
      <c r="AI36" s="227"/>
      <c r="AJ36" s="229"/>
      <c r="AK36" s="230"/>
      <c r="AL36" s="230"/>
      <c r="AM36" s="230"/>
      <c r="AN36" s="230"/>
      <c r="AO36" s="231"/>
      <c r="AP36" s="232"/>
      <c r="AQ36" s="232"/>
      <c r="AR36" s="232"/>
      <c r="AS36" s="232"/>
      <c r="AT36" s="232"/>
      <c r="AU36" s="191"/>
      <c r="AV36" s="191"/>
      <c r="AW36" s="191"/>
      <c r="AX36" s="191"/>
      <c r="AY36" s="189"/>
      <c r="AZ36" s="189"/>
      <c r="BA36" s="189"/>
      <c r="BB36" s="189"/>
    </row>
    <row r="37" spans="2:54" ht="25.5" customHeight="1">
      <c r="B37" s="233">
        <v>5</v>
      </c>
      <c r="C37" s="237"/>
      <c r="D37" s="204">
        <v>23</v>
      </c>
      <c r="E37" s="238"/>
      <c r="F37" s="238"/>
      <c r="G37" s="238"/>
      <c r="H37" s="235">
        <v>6</v>
      </c>
      <c r="I37" s="239"/>
      <c r="J37" s="239"/>
      <c r="K37" s="235">
        <v>0</v>
      </c>
      <c r="L37" s="239"/>
      <c r="M37" s="239"/>
      <c r="N37" s="239"/>
      <c r="O37" s="204">
        <v>11</v>
      </c>
      <c r="P37" s="238"/>
      <c r="Q37" s="238"/>
      <c r="R37" s="235">
        <v>2</v>
      </c>
      <c r="S37" s="239"/>
      <c r="T37" s="239"/>
      <c r="U37" s="240">
        <v>1</v>
      </c>
      <c r="V37" s="236"/>
      <c r="W37" s="236"/>
      <c r="X37" s="240">
        <f>SUM(D37:W37)</f>
        <v>43</v>
      </c>
      <c r="Y37" s="236"/>
      <c r="Z37" s="236"/>
      <c r="AA37" s="158"/>
      <c r="AB37" s="188"/>
      <c r="AC37" s="158"/>
      <c r="AD37" s="158"/>
      <c r="AE37" s="158"/>
      <c r="AF37" s="158"/>
      <c r="AG37" s="158"/>
      <c r="AH37" s="158"/>
      <c r="AI37" s="189"/>
      <c r="AJ37" s="189"/>
      <c r="AK37" s="189"/>
      <c r="AL37" s="190"/>
      <c r="AM37" s="192"/>
      <c r="AN37" s="192"/>
      <c r="AO37" s="158"/>
      <c r="AP37" s="188"/>
      <c r="AQ37" s="188"/>
      <c r="AR37" s="188"/>
      <c r="AS37" s="188"/>
      <c r="AT37" s="191"/>
      <c r="AU37" s="191"/>
      <c r="AV37" s="191"/>
      <c r="AW37" s="191"/>
      <c r="AX37" s="191"/>
      <c r="AY37" s="189"/>
      <c r="AZ37" s="189"/>
      <c r="BA37" s="189"/>
      <c r="BB37" s="189"/>
    </row>
    <row r="38" spans="2:54" ht="21.75" customHeight="1">
      <c r="B38" s="233" t="s">
        <v>39</v>
      </c>
      <c r="C38" s="237"/>
      <c r="D38" s="233">
        <f>SUM(D35:G37)</f>
        <v>93</v>
      </c>
      <c r="E38" s="233"/>
      <c r="F38" s="233"/>
      <c r="G38" s="233"/>
      <c r="H38" s="233">
        <f>SUM(H35:J37)</f>
        <v>18</v>
      </c>
      <c r="I38" s="237"/>
      <c r="J38" s="237"/>
      <c r="K38" s="233">
        <f>SUM(K35:N37)</f>
        <v>0</v>
      </c>
      <c r="L38" s="233"/>
      <c r="M38" s="233"/>
      <c r="N38" s="233"/>
      <c r="O38" s="233">
        <f>SUM(O35:Q37)</f>
        <v>11</v>
      </c>
      <c r="P38" s="233"/>
      <c r="Q38" s="233"/>
      <c r="R38" s="233">
        <f>SUM(R35:T37)</f>
        <v>2</v>
      </c>
      <c r="S38" s="233"/>
      <c r="T38" s="233"/>
      <c r="U38" s="233">
        <f>SUM(U35:W37)</f>
        <v>23</v>
      </c>
      <c r="V38" s="233"/>
      <c r="W38" s="233"/>
      <c r="X38" s="233">
        <f>SUM(X35:Z37)</f>
        <v>147</v>
      </c>
      <c r="Y38" s="233"/>
      <c r="Z38" s="233"/>
      <c r="AA38" s="158"/>
      <c r="AB38" s="188"/>
      <c r="AC38" s="158"/>
      <c r="AD38" s="158"/>
      <c r="AE38" s="158"/>
      <c r="AF38" s="158"/>
      <c r="AG38" s="158"/>
      <c r="AH38" s="158"/>
      <c r="AI38" s="189"/>
      <c r="AJ38" s="189"/>
      <c r="AK38" s="189"/>
      <c r="AL38" s="190"/>
      <c r="AM38" s="192"/>
      <c r="AN38" s="192"/>
      <c r="AO38" s="158"/>
      <c r="AP38" s="188"/>
      <c r="AQ38" s="188"/>
      <c r="AR38" s="188"/>
      <c r="AS38" s="188"/>
      <c r="AT38" s="191"/>
      <c r="AU38" s="191"/>
      <c r="AV38" s="191"/>
      <c r="AW38" s="191"/>
      <c r="AX38" s="191"/>
      <c r="AY38" s="189"/>
      <c r="AZ38" s="189"/>
      <c r="BA38" s="189"/>
      <c r="BB38" s="189"/>
    </row>
  </sheetData>
  <sheetProtection selectLockedCells="1" selectUnlockedCells="1"/>
  <mergeCells count="91">
    <mergeCell ref="B5:P5"/>
    <mergeCell ref="AO14:BD14"/>
    <mergeCell ref="O17:AN17"/>
    <mergeCell ref="O11:AB11"/>
    <mergeCell ref="O12:AN12"/>
    <mergeCell ref="O13:AH13"/>
    <mergeCell ref="O14:AN14"/>
    <mergeCell ref="O15:AN15"/>
    <mergeCell ref="O16:AN16"/>
    <mergeCell ref="AO15:BB15"/>
    <mergeCell ref="B6:P6"/>
    <mergeCell ref="AO6:BB6"/>
    <mergeCell ref="AO7:BB9"/>
    <mergeCell ref="B8:P8"/>
    <mergeCell ref="B2:P2"/>
    <mergeCell ref="Q2:AO2"/>
    <mergeCell ref="B3:P3"/>
    <mergeCell ref="B4:P4"/>
    <mergeCell ref="Q4:AN4"/>
    <mergeCell ref="AO4:BB5"/>
    <mergeCell ref="B10:P10"/>
    <mergeCell ref="Q10:AN10"/>
    <mergeCell ref="AO10:BD10"/>
    <mergeCell ref="AO11:BD11"/>
    <mergeCell ref="AO16:BB16"/>
    <mergeCell ref="G22:J22"/>
    <mergeCell ref="AO12:BD12"/>
    <mergeCell ref="AO13:BD13"/>
    <mergeCell ref="AY22:BB22"/>
    <mergeCell ref="AT22:AX22"/>
    <mergeCell ref="AO17:BB17"/>
    <mergeCell ref="AO18:BB19"/>
    <mergeCell ref="B20:BB20"/>
    <mergeCell ref="B22:B23"/>
    <mergeCell ref="C22:F22"/>
    <mergeCell ref="Q18:AN18"/>
    <mergeCell ref="AP22:AS22"/>
    <mergeCell ref="AK22:AO22"/>
    <mergeCell ref="AC22:AF22"/>
    <mergeCell ref="AG22:AJ22"/>
    <mergeCell ref="B28:AV28"/>
    <mergeCell ref="B32:C34"/>
    <mergeCell ref="D32:G34"/>
    <mergeCell ref="H32:J34"/>
    <mergeCell ref="K32:N34"/>
    <mergeCell ref="O32:Q34"/>
    <mergeCell ref="R32:T34"/>
    <mergeCell ref="U32:W34"/>
    <mergeCell ref="X32:Z34"/>
    <mergeCell ref="D36:G36"/>
    <mergeCell ref="H36:J36"/>
    <mergeCell ref="U37:W37"/>
    <mergeCell ref="X37:Z37"/>
    <mergeCell ref="U36:W36"/>
    <mergeCell ref="B35:C35"/>
    <mergeCell ref="D35:G35"/>
    <mergeCell ref="H35:J35"/>
    <mergeCell ref="K35:N35"/>
    <mergeCell ref="O35:Q35"/>
    <mergeCell ref="U38:W38"/>
    <mergeCell ref="X38:Z38"/>
    <mergeCell ref="X36:Z36"/>
    <mergeCell ref="B37:C37"/>
    <mergeCell ref="D37:G37"/>
    <mergeCell ref="H37:J37"/>
    <mergeCell ref="K37:N37"/>
    <mergeCell ref="O37:Q37"/>
    <mergeCell ref="R37:T37"/>
    <mergeCell ref="B36:C36"/>
    <mergeCell ref="B38:C38"/>
    <mergeCell ref="D38:G38"/>
    <mergeCell ref="H38:J38"/>
    <mergeCell ref="K38:N38"/>
    <mergeCell ref="O38:Q38"/>
    <mergeCell ref="R38:T38"/>
    <mergeCell ref="K36:N36"/>
    <mergeCell ref="O36:Q36"/>
    <mergeCell ref="R36:T36"/>
    <mergeCell ref="R35:T35"/>
    <mergeCell ref="U35:W35"/>
    <mergeCell ref="X35:Z35"/>
    <mergeCell ref="K22:N22"/>
    <mergeCell ref="O22:S22"/>
    <mergeCell ref="AC32:AI34"/>
    <mergeCell ref="AJ32:AO34"/>
    <mergeCell ref="AP32:AT34"/>
    <mergeCell ref="AC35:AI36"/>
    <mergeCell ref="AJ35:AO36"/>
    <mergeCell ref="AP35:AT36"/>
    <mergeCell ref="Y22:AB22"/>
    <mergeCell ref="T22:X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tabSelected="1" view="pageBreakPreview" zoomScale="75" zoomScaleNormal="70" zoomScaleSheetLayoutView="75" zoomScalePageLayoutView="0" workbookViewId="0" topLeftCell="A1">
      <pane ySplit="8" topLeftCell="A93" activePane="bottomLeft" state="frozen"/>
      <selection pane="topLeft" activeCell="A1" sqref="A1"/>
      <selection pane="bottomLeft" activeCell="N153" sqref="N153"/>
    </sheetView>
  </sheetViews>
  <sheetFormatPr defaultColWidth="9.00390625" defaultRowHeight="12.75"/>
  <cols>
    <col min="1" max="1" width="9.375" style="2" customWidth="1"/>
    <col min="2" max="2" width="64.00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6.75390625" style="2" customWidth="1"/>
    <col min="12" max="12" width="7.375" style="2" bestFit="1" customWidth="1"/>
    <col min="13" max="13" width="6.625" style="2" customWidth="1"/>
    <col min="14" max="14" width="7.75390625" style="37" customWidth="1"/>
    <col min="15" max="16" width="7.75390625" style="1" customWidth="1"/>
    <col min="17" max="17" width="9.75390625" style="37" customWidth="1"/>
    <col min="18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16384" width="9.125" style="2" customWidth="1"/>
  </cols>
  <sheetData>
    <row r="1" spans="1:22" s="3" customFormat="1" ht="23.25" customHeight="1">
      <c r="A1" s="290" t="s">
        <v>238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2" s="91" customFormat="1" ht="18.75" customHeight="1">
      <c r="A2" s="309" t="s">
        <v>3</v>
      </c>
      <c r="B2" s="296" t="s">
        <v>100</v>
      </c>
      <c r="C2" s="317" t="s">
        <v>6</v>
      </c>
      <c r="D2" s="318"/>
      <c r="E2" s="319"/>
      <c r="F2" s="320"/>
      <c r="G2" s="279" t="s">
        <v>101</v>
      </c>
      <c r="H2" s="296" t="s">
        <v>102</v>
      </c>
      <c r="I2" s="296"/>
      <c r="J2" s="296"/>
      <c r="K2" s="296"/>
      <c r="L2" s="296"/>
      <c r="M2" s="296"/>
      <c r="N2" s="311" t="s">
        <v>99</v>
      </c>
      <c r="O2" s="312"/>
      <c r="P2" s="312"/>
      <c r="Q2" s="312"/>
      <c r="R2" s="312"/>
      <c r="S2" s="312"/>
      <c r="T2" s="312"/>
      <c r="U2" s="312"/>
      <c r="V2" s="313"/>
    </row>
    <row r="3" spans="1:22" s="91" customFormat="1" ht="24.75" customHeight="1">
      <c r="A3" s="309"/>
      <c r="B3" s="296"/>
      <c r="C3" s="321"/>
      <c r="D3" s="322"/>
      <c r="E3" s="323"/>
      <c r="F3" s="324"/>
      <c r="G3" s="302"/>
      <c r="H3" s="278" t="s">
        <v>103</v>
      </c>
      <c r="I3" s="280" t="s">
        <v>104</v>
      </c>
      <c r="J3" s="280"/>
      <c r="K3" s="280"/>
      <c r="L3" s="280"/>
      <c r="M3" s="278" t="s">
        <v>105</v>
      </c>
      <c r="N3" s="314"/>
      <c r="O3" s="315"/>
      <c r="P3" s="315"/>
      <c r="Q3" s="315"/>
      <c r="R3" s="315"/>
      <c r="S3" s="315"/>
      <c r="T3" s="315"/>
      <c r="U3" s="315"/>
      <c r="V3" s="316"/>
    </row>
    <row r="4" spans="1:22" s="91" customFormat="1" ht="18" customHeight="1">
      <c r="A4" s="309"/>
      <c r="B4" s="296"/>
      <c r="C4" s="278" t="s">
        <v>106</v>
      </c>
      <c r="D4" s="278" t="s">
        <v>107</v>
      </c>
      <c r="E4" s="285" t="s">
        <v>108</v>
      </c>
      <c r="F4" s="286"/>
      <c r="G4" s="302"/>
      <c r="H4" s="278"/>
      <c r="I4" s="278" t="s">
        <v>109</v>
      </c>
      <c r="J4" s="287" t="s">
        <v>110</v>
      </c>
      <c r="K4" s="288"/>
      <c r="L4" s="289"/>
      <c r="M4" s="278"/>
      <c r="N4" s="280" t="s">
        <v>111</v>
      </c>
      <c r="O4" s="280"/>
      <c r="P4" s="280"/>
      <c r="Q4" s="280" t="s">
        <v>112</v>
      </c>
      <c r="R4" s="280"/>
      <c r="S4" s="280"/>
      <c r="T4" s="280" t="s">
        <v>113</v>
      </c>
      <c r="U4" s="280"/>
      <c r="V4" s="280"/>
    </row>
    <row r="5" spans="1:22" s="91" customFormat="1" ht="18">
      <c r="A5" s="309"/>
      <c r="B5" s="296"/>
      <c r="C5" s="278"/>
      <c r="D5" s="278"/>
      <c r="E5" s="293" t="s">
        <v>114</v>
      </c>
      <c r="F5" s="293" t="s">
        <v>115</v>
      </c>
      <c r="G5" s="302"/>
      <c r="H5" s="278"/>
      <c r="I5" s="278"/>
      <c r="J5" s="302" t="s">
        <v>116</v>
      </c>
      <c r="K5" s="305" t="s">
        <v>117</v>
      </c>
      <c r="L5" s="306" t="s">
        <v>118</v>
      </c>
      <c r="M5" s="278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91" customFormat="1" ht="19.5" customHeight="1">
      <c r="A6" s="309"/>
      <c r="B6" s="296"/>
      <c r="C6" s="278"/>
      <c r="D6" s="278"/>
      <c r="E6" s="294"/>
      <c r="F6" s="294"/>
      <c r="G6" s="302"/>
      <c r="H6" s="278"/>
      <c r="I6" s="278"/>
      <c r="J6" s="303"/>
      <c r="K6" s="303"/>
      <c r="L6" s="303"/>
      <c r="M6" s="278"/>
      <c r="N6" s="111">
        <v>7</v>
      </c>
      <c r="O6" s="111">
        <v>8</v>
      </c>
      <c r="P6" s="112">
        <v>8.9</v>
      </c>
      <c r="Q6" s="111">
        <v>10</v>
      </c>
      <c r="R6" s="111">
        <v>11</v>
      </c>
      <c r="S6" s="115">
        <v>12</v>
      </c>
      <c r="T6" s="111">
        <v>13</v>
      </c>
      <c r="U6" s="111">
        <v>14</v>
      </c>
      <c r="V6" s="111">
        <v>15</v>
      </c>
    </row>
    <row r="7" spans="1:22" s="91" customFormat="1" ht="42" customHeight="1" thickBot="1">
      <c r="A7" s="310"/>
      <c r="B7" s="297"/>
      <c r="C7" s="279"/>
      <c r="D7" s="279"/>
      <c r="E7" s="295"/>
      <c r="F7" s="295"/>
      <c r="G7" s="302"/>
      <c r="H7" s="279"/>
      <c r="I7" s="279"/>
      <c r="J7" s="304"/>
      <c r="K7" s="304"/>
      <c r="L7" s="304"/>
      <c r="M7" s="279"/>
      <c r="N7" s="92"/>
      <c r="O7" s="92"/>
      <c r="P7" s="92"/>
      <c r="Q7" s="92"/>
      <c r="R7" s="92"/>
      <c r="S7" s="92"/>
      <c r="T7" s="92"/>
      <c r="U7" s="92"/>
      <c r="V7" s="92"/>
    </row>
    <row r="8" spans="1:22" s="91" customFormat="1" ht="15.75">
      <c r="A8" s="93">
        <v>1</v>
      </c>
      <c r="B8" s="94" t="s">
        <v>119</v>
      </c>
      <c r="C8" s="95">
        <v>3</v>
      </c>
      <c r="D8" s="95">
        <v>4</v>
      </c>
      <c r="E8" s="113">
        <v>5</v>
      </c>
      <c r="F8" s="113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6">
        <v>12</v>
      </c>
      <c r="M8" s="95">
        <v>13</v>
      </c>
      <c r="N8" s="95">
        <v>20</v>
      </c>
      <c r="O8" s="95">
        <v>21</v>
      </c>
      <c r="P8" s="95">
        <v>22</v>
      </c>
      <c r="Q8" s="95">
        <v>23</v>
      </c>
      <c r="R8" s="95">
        <v>24</v>
      </c>
      <c r="S8" s="95">
        <v>25</v>
      </c>
      <c r="T8" s="95">
        <v>26</v>
      </c>
      <c r="U8" s="95">
        <v>27</v>
      </c>
      <c r="V8" s="95">
        <v>28</v>
      </c>
    </row>
    <row r="9" spans="1:22" s="91" customFormat="1" ht="15.75">
      <c r="A9" s="283" t="s">
        <v>216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4"/>
    </row>
    <row r="10" spans="1:22" s="91" customFormat="1" ht="15.75">
      <c r="A10" s="300" t="s">
        <v>120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1"/>
    </row>
    <row r="11" spans="1:22" ht="30" customHeight="1">
      <c r="A11" s="116" t="s">
        <v>123</v>
      </c>
      <c r="B11" s="114" t="s">
        <v>245</v>
      </c>
      <c r="C11" s="97"/>
      <c r="D11" s="97"/>
      <c r="E11" s="97"/>
      <c r="F11" s="5"/>
      <c r="G11" s="5">
        <f>G12+G13</f>
        <v>6.5</v>
      </c>
      <c r="H11" s="164">
        <f>G11*30</f>
        <v>195</v>
      </c>
      <c r="I11" s="5"/>
      <c r="J11" s="5"/>
      <c r="K11" s="5"/>
      <c r="L11" s="5"/>
      <c r="M11" s="14"/>
      <c r="N11" s="32"/>
      <c r="O11" s="101"/>
      <c r="P11" s="14"/>
      <c r="Q11" s="32"/>
      <c r="R11" s="101"/>
      <c r="S11" s="14"/>
      <c r="T11" s="40"/>
      <c r="U11" s="14"/>
      <c r="V11" s="56"/>
    </row>
    <row r="12" spans="1:22" ht="15.75" customHeight="1">
      <c r="A12" s="116"/>
      <c r="B12" s="114" t="s">
        <v>30</v>
      </c>
      <c r="C12" s="97"/>
      <c r="D12" s="97"/>
      <c r="E12" s="97"/>
      <c r="F12" s="5"/>
      <c r="G12" s="165">
        <v>5</v>
      </c>
      <c r="H12" s="166">
        <f>G12*30</f>
        <v>150</v>
      </c>
      <c r="I12" s="5"/>
      <c r="J12" s="5"/>
      <c r="K12" s="5"/>
      <c r="L12" s="5"/>
      <c r="M12" s="14"/>
      <c r="N12" s="32"/>
      <c r="O12" s="101"/>
      <c r="P12" s="14"/>
      <c r="Q12" s="32"/>
      <c r="R12" s="101"/>
      <c r="S12" s="14"/>
      <c r="T12" s="40"/>
      <c r="U12" s="14"/>
      <c r="V12" s="56"/>
    </row>
    <row r="13" spans="1:22" ht="15.75" customHeight="1">
      <c r="A13" s="116"/>
      <c r="B13" s="114" t="s">
        <v>31</v>
      </c>
      <c r="C13" s="86"/>
      <c r="D13" s="202">
        <v>14</v>
      </c>
      <c r="E13" s="97"/>
      <c r="F13" s="5"/>
      <c r="G13" s="5">
        <v>1.5</v>
      </c>
      <c r="H13" s="89">
        <f>G13*30</f>
        <v>45</v>
      </c>
      <c r="I13" s="5" t="s">
        <v>247</v>
      </c>
      <c r="J13" s="5"/>
      <c r="K13" s="5"/>
      <c r="L13" s="5" t="s">
        <v>247</v>
      </c>
      <c r="M13" s="14">
        <v>39</v>
      </c>
      <c r="N13" s="32"/>
      <c r="O13" s="101"/>
      <c r="P13" s="14"/>
      <c r="Q13" s="32"/>
      <c r="R13" s="101"/>
      <c r="S13" s="14"/>
      <c r="T13" s="40"/>
      <c r="U13" s="56" t="s">
        <v>247</v>
      </c>
      <c r="V13" s="56"/>
    </row>
    <row r="14" spans="1:22" ht="20.25" customHeight="1">
      <c r="A14" s="117" t="s">
        <v>124</v>
      </c>
      <c r="B14" s="85" t="s">
        <v>93</v>
      </c>
      <c r="C14" s="86" t="s">
        <v>92</v>
      </c>
      <c r="D14" s="86"/>
      <c r="E14" s="86"/>
      <c r="F14" s="4"/>
      <c r="G14" s="4">
        <v>3</v>
      </c>
      <c r="H14" s="126">
        <f>G14*30</f>
        <v>90</v>
      </c>
      <c r="I14" s="4"/>
      <c r="J14" s="4"/>
      <c r="K14" s="4"/>
      <c r="L14" s="4"/>
      <c r="M14" s="13"/>
      <c r="N14" s="27"/>
      <c r="O14" s="98"/>
      <c r="P14" s="13"/>
      <c r="Q14" s="27"/>
      <c r="R14" s="98"/>
      <c r="S14" s="13"/>
      <c r="T14" s="25"/>
      <c r="U14" s="13"/>
      <c r="V14" s="26"/>
    </row>
    <row r="15" spans="1:22" ht="22.5" customHeight="1">
      <c r="A15" s="117" t="s">
        <v>125</v>
      </c>
      <c r="B15" s="85" t="s">
        <v>94</v>
      </c>
      <c r="C15" s="87"/>
      <c r="D15" s="87" t="s">
        <v>95</v>
      </c>
      <c r="E15" s="87"/>
      <c r="F15" s="4"/>
      <c r="G15" s="4">
        <v>3</v>
      </c>
      <c r="H15" s="126">
        <v>90</v>
      </c>
      <c r="I15" s="4"/>
      <c r="J15" s="4"/>
      <c r="K15" s="4"/>
      <c r="L15" s="4"/>
      <c r="M15" s="13"/>
      <c r="N15" s="27"/>
      <c r="O15" s="98"/>
      <c r="P15" s="13"/>
      <c r="Q15" s="27"/>
      <c r="R15" s="98"/>
      <c r="S15" s="13"/>
      <c r="T15" s="25"/>
      <c r="U15" s="13"/>
      <c r="V15" s="26"/>
    </row>
    <row r="16" spans="1:22" s="7" customFormat="1" ht="36" customHeight="1">
      <c r="A16" s="117" t="s">
        <v>126</v>
      </c>
      <c r="B16" s="85" t="s">
        <v>96</v>
      </c>
      <c r="C16" s="86" t="s">
        <v>92</v>
      </c>
      <c r="D16" s="88"/>
      <c r="E16" s="88"/>
      <c r="F16" s="4"/>
      <c r="G16" s="4">
        <v>3</v>
      </c>
      <c r="H16" s="126">
        <v>90</v>
      </c>
      <c r="I16" s="4"/>
      <c r="J16" s="4"/>
      <c r="K16" s="4"/>
      <c r="L16" s="4"/>
      <c r="M16" s="13"/>
      <c r="N16" s="25"/>
      <c r="O16" s="98"/>
      <c r="P16" s="13"/>
      <c r="Q16" s="27"/>
      <c r="R16" s="98"/>
      <c r="S16" s="13"/>
      <c r="T16" s="25"/>
      <c r="U16" s="13"/>
      <c r="V16" s="26"/>
    </row>
    <row r="17" spans="1:22" ht="15.75" customHeight="1">
      <c r="A17" s="117" t="s">
        <v>127</v>
      </c>
      <c r="B17" s="19" t="s">
        <v>97</v>
      </c>
      <c r="C17" s="4"/>
      <c r="D17" s="4"/>
      <c r="E17" s="4"/>
      <c r="F17" s="4"/>
      <c r="G17" s="123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8"/>
      <c r="P17" s="13"/>
      <c r="Q17" s="27"/>
      <c r="R17" s="98"/>
      <c r="S17" s="13"/>
      <c r="T17" s="25"/>
      <c r="U17" s="13"/>
      <c r="V17" s="26"/>
    </row>
    <row r="18" spans="1:22" ht="19.5" customHeight="1">
      <c r="A18" s="5"/>
      <c r="B18" s="68" t="s">
        <v>30</v>
      </c>
      <c r="C18" s="4"/>
      <c r="D18" s="4"/>
      <c r="E18" s="4"/>
      <c r="F18" s="4"/>
      <c r="G18" s="123">
        <v>3</v>
      </c>
      <c r="H18" s="4">
        <f>G18*30</f>
        <v>90</v>
      </c>
      <c r="I18" s="4"/>
      <c r="J18" s="4"/>
      <c r="K18" s="4"/>
      <c r="L18" s="4"/>
      <c r="M18" s="13"/>
      <c r="N18" s="27"/>
      <c r="O18" s="98"/>
      <c r="P18" s="13"/>
      <c r="Q18" s="27"/>
      <c r="R18" s="98"/>
      <c r="S18" s="13"/>
      <c r="T18" s="25"/>
      <c r="U18" s="13"/>
      <c r="V18" s="26"/>
    </row>
    <row r="19" spans="1:22" ht="21.75" customHeight="1" thickBot="1">
      <c r="A19" s="167" t="s">
        <v>128</v>
      </c>
      <c r="B19" s="69" t="s">
        <v>31</v>
      </c>
      <c r="C19" s="8">
        <v>7</v>
      </c>
      <c r="D19" s="8"/>
      <c r="E19" s="8"/>
      <c r="F19" s="8"/>
      <c r="G19" s="168">
        <v>1.5</v>
      </c>
      <c r="H19" s="8">
        <f>G19*30</f>
        <v>45</v>
      </c>
      <c r="I19" s="169">
        <v>4</v>
      </c>
      <c r="J19" s="169" t="s">
        <v>246</v>
      </c>
      <c r="K19" s="169"/>
      <c r="L19" s="169"/>
      <c r="M19" s="170">
        <f>H19-I19</f>
        <v>41</v>
      </c>
      <c r="N19" s="171" t="s">
        <v>246</v>
      </c>
      <c r="O19" s="172"/>
      <c r="P19" s="15"/>
      <c r="Q19" s="35"/>
      <c r="R19" s="106"/>
      <c r="S19" s="15"/>
      <c r="T19" s="173"/>
      <c r="U19" s="15"/>
      <c r="V19" s="66"/>
    </row>
    <row r="20" spans="1:22" ht="25.5" customHeight="1" thickBot="1">
      <c r="A20" s="281" t="s">
        <v>4</v>
      </c>
      <c r="B20" s="282"/>
      <c r="C20" s="9"/>
      <c r="D20" s="9"/>
      <c r="E20" s="9"/>
      <c r="F20" s="9"/>
      <c r="G20" s="203">
        <f>SUM(G11:G17)</f>
        <v>26.5</v>
      </c>
      <c r="H20" s="9">
        <f>SUM(H12:H17)</f>
        <v>600</v>
      </c>
      <c r="I20" s="60">
        <v>8</v>
      </c>
      <c r="J20" s="174">
        <v>4</v>
      </c>
      <c r="K20" s="60"/>
      <c r="L20" s="60">
        <v>4</v>
      </c>
      <c r="M20" s="175">
        <f>SUM(M11:M19)</f>
        <v>80</v>
      </c>
      <c r="N20" s="176" t="s">
        <v>246</v>
      </c>
      <c r="O20" s="177"/>
      <c r="P20" s="175"/>
      <c r="Q20" s="178"/>
      <c r="R20" s="177"/>
      <c r="S20" s="175"/>
      <c r="T20" s="179"/>
      <c r="U20" s="65" t="s">
        <v>248</v>
      </c>
      <c r="V20" s="65"/>
    </row>
    <row r="21" spans="1:22" s="91" customFormat="1" ht="15.75">
      <c r="A21" s="298" t="s">
        <v>72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</row>
    <row r="22" spans="1:22" ht="15.75" customHeight="1">
      <c r="A22" s="70" t="s">
        <v>129</v>
      </c>
      <c r="B22" s="19" t="s">
        <v>45</v>
      </c>
      <c r="C22" s="10"/>
      <c r="D22" s="10"/>
      <c r="E22" s="10"/>
      <c r="F22" s="10"/>
      <c r="G22" s="4">
        <f aca="true" t="shared" si="0" ref="G22:G45">H22/30</f>
        <v>7.5</v>
      </c>
      <c r="H22" s="89">
        <f>SUM(H23:H24)</f>
        <v>225</v>
      </c>
      <c r="I22" s="4"/>
      <c r="J22" s="11"/>
      <c r="K22" s="12"/>
      <c r="L22" s="12"/>
      <c r="M22" s="13"/>
      <c r="N22" s="30"/>
      <c r="O22" s="99"/>
      <c r="P22" s="16"/>
      <c r="Q22" s="30"/>
      <c r="R22" s="99"/>
      <c r="S22" s="16"/>
      <c r="T22" s="33"/>
      <c r="U22" s="16"/>
      <c r="V22" s="31"/>
    </row>
    <row r="23" spans="1:22" ht="15.75" customHeight="1">
      <c r="A23" s="27"/>
      <c r="B23" s="22" t="s">
        <v>30</v>
      </c>
      <c r="C23" s="10"/>
      <c r="D23" s="10"/>
      <c r="E23" s="10"/>
      <c r="F23" s="10"/>
      <c r="G23" s="5">
        <f t="shared" si="0"/>
        <v>4.5</v>
      </c>
      <c r="H23" s="20">
        <v>135</v>
      </c>
      <c r="I23" s="4"/>
      <c r="J23" s="11"/>
      <c r="K23" s="12"/>
      <c r="L23" s="12"/>
      <c r="M23" s="13"/>
      <c r="N23" s="30"/>
      <c r="O23" s="99"/>
      <c r="P23" s="16"/>
      <c r="Q23" s="30"/>
      <c r="R23" s="99"/>
      <c r="S23" s="16"/>
      <c r="T23" s="33"/>
      <c r="U23" s="16"/>
      <c r="V23" s="31"/>
    </row>
    <row r="24" spans="1:22" ht="15.75" customHeight="1">
      <c r="A24" s="27" t="s">
        <v>130</v>
      </c>
      <c r="B24" s="22" t="s">
        <v>31</v>
      </c>
      <c r="C24" s="12"/>
      <c r="D24" s="12">
        <v>7</v>
      </c>
      <c r="E24" s="12"/>
      <c r="F24" s="10"/>
      <c r="G24" s="5">
        <f t="shared" si="0"/>
        <v>3</v>
      </c>
      <c r="H24" s="11">
        <v>90</v>
      </c>
      <c r="I24" s="17">
        <f>SUM(J24:L24)</f>
        <v>4</v>
      </c>
      <c r="J24" s="11">
        <v>4</v>
      </c>
      <c r="K24" s="12"/>
      <c r="L24" s="12"/>
      <c r="M24" s="13">
        <f>H24-I24</f>
        <v>86</v>
      </c>
      <c r="N24" s="30">
        <v>4</v>
      </c>
      <c r="O24" s="99"/>
      <c r="P24" s="16"/>
      <c r="Q24" s="30"/>
      <c r="R24" s="99"/>
      <c r="S24" s="16"/>
      <c r="T24" s="33"/>
      <c r="U24" s="16"/>
      <c r="V24" s="31"/>
    </row>
    <row r="25" spans="1:22" ht="15.75" customHeight="1">
      <c r="A25" s="118" t="s">
        <v>131</v>
      </c>
      <c r="B25" s="45" t="s">
        <v>52</v>
      </c>
      <c r="C25" s="12"/>
      <c r="D25" s="10"/>
      <c r="E25" s="10"/>
      <c r="F25" s="10"/>
      <c r="G25" s="4">
        <f t="shared" si="0"/>
        <v>3.5</v>
      </c>
      <c r="H25" s="89">
        <f>SUM(H26:H27)</f>
        <v>105</v>
      </c>
      <c r="I25" s="4"/>
      <c r="J25" s="12"/>
      <c r="K25" s="12"/>
      <c r="L25" s="12"/>
      <c r="M25" s="13"/>
      <c r="N25" s="30"/>
      <c r="O25" s="99"/>
      <c r="P25" s="16"/>
      <c r="Q25" s="30"/>
      <c r="R25" s="99"/>
      <c r="S25" s="16"/>
      <c r="T25" s="33"/>
      <c r="U25" s="16"/>
      <c r="V25" s="31"/>
    </row>
    <row r="26" spans="1:22" ht="15.75" customHeight="1">
      <c r="A26" s="35"/>
      <c r="B26" s="22" t="s">
        <v>30</v>
      </c>
      <c r="C26" s="43"/>
      <c r="D26" s="44"/>
      <c r="E26" s="44"/>
      <c r="F26" s="44"/>
      <c r="G26" s="4">
        <f t="shared" si="0"/>
        <v>1</v>
      </c>
      <c r="H26" s="20">
        <v>30</v>
      </c>
      <c r="I26" s="4"/>
      <c r="J26" s="12"/>
      <c r="K26" s="12"/>
      <c r="L26" s="12"/>
      <c r="M26" s="13"/>
      <c r="N26" s="30"/>
      <c r="O26" s="99"/>
      <c r="P26" s="16"/>
      <c r="Q26" s="30"/>
      <c r="R26" s="99"/>
      <c r="S26" s="16"/>
      <c r="T26" s="33"/>
      <c r="U26" s="16"/>
      <c r="V26" s="31"/>
    </row>
    <row r="27" spans="1:22" ht="15.75" customHeight="1">
      <c r="A27" s="35" t="s">
        <v>186</v>
      </c>
      <c r="B27" s="22" t="s">
        <v>31</v>
      </c>
      <c r="C27" s="43"/>
      <c r="D27" s="43">
        <v>10</v>
      </c>
      <c r="E27" s="43"/>
      <c r="F27" s="44"/>
      <c r="G27" s="8">
        <f t="shared" si="0"/>
        <v>2.5</v>
      </c>
      <c r="H27" s="11">
        <v>75</v>
      </c>
      <c r="I27" s="17">
        <f>SUM(J27:L27)</f>
        <v>4</v>
      </c>
      <c r="J27" s="11">
        <v>4</v>
      </c>
      <c r="K27" s="12"/>
      <c r="L27" s="12">
        <v>0</v>
      </c>
      <c r="M27" s="13">
        <f>H27-I27</f>
        <v>71</v>
      </c>
      <c r="N27" s="48"/>
      <c r="O27" s="104"/>
      <c r="P27" s="49"/>
      <c r="Q27" s="30">
        <v>4</v>
      </c>
      <c r="R27" s="99"/>
      <c r="S27" s="16"/>
      <c r="T27" s="33"/>
      <c r="U27" s="16"/>
      <c r="V27" s="31"/>
    </row>
    <row r="28" spans="1:22" ht="15.75" customHeight="1">
      <c r="A28" s="118" t="s">
        <v>132</v>
      </c>
      <c r="B28" s="19" t="s">
        <v>32</v>
      </c>
      <c r="C28" s="10"/>
      <c r="D28" s="10"/>
      <c r="E28" s="10"/>
      <c r="F28" s="10"/>
      <c r="G28" s="4">
        <f t="shared" si="0"/>
        <v>5</v>
      </c>
      <c r="H28" s="89">
        <f>SUM(H29:H30)</f>
        <v>150</v>
      </c>
      <c r="I28" s="4"/>
      <c r="J28" s="11"/>
      <c r="K28" s="12"/>
      <c r="L28" s="12"/>
      <c r="M28" s="13"/>
      <c r="N28" s="30"/>
      <c r="O28" s="99"/>
      <c r="P28" s="16"/>
      <c r="Q28" s="30"/>
      <c r="R28" s="99"/>
      <c r="S28" s="16"/>
      <c r="T28" s="33"/>
      <c r="U28" s="16"/>
      <c r="V28" s="31"/>
    </row>
    <row r="29" spans="1:22" ht="15.75" customHeight="1">
      <c r="A29" s="35"/>
      <c r="B29" s="22" t="s">
        <v>30</v>
      </c>
      <c r="C29" s="10"/>
      <c r="D29" s="10"/>
      <c r="E29" s="10"/>
      <c r="F29" s="10"/>
      <c r="G29" s="4">
        <f t="shared" si="0"/>
        <v>2</v>
      </c>
      <c r="H29" s="20">
        <v>60</v>
      </c>
      <c r="I29" s="4"/>
      <c r="J29" s="11"/>
      <c r="K29" s="12"/>
      <c r="L29" s="12"/>
      <c r="M29" s="13"/>
      <c r="N29" s="30"/>
      <c r="O29" s="99"/>
      <c r="P29" s="16"/>
      <c r="Q29" s="30"/>
      <c r="R29" s="99"/>
      <c r="S29" s="16"/>
      <c r="T29" s="33"/>
      <c r="U29" s="16"/>
      <c r="V29" s="31"/>
    </row>
    <row r="30" spans="1:22" ht="15.75" customHeight="1">
      <c r="A30" s="35" t="s">
        <v>133</v>
      </c>
      <c r="B30" s="22" t="s">
        <v>31</v>
      </c>
      <c r="C30" s="12"/>
      <c r="D30" s="12">
        <v>7</v>
      </c>
      <c r="E30" s="12"/>
      <c r="F30" s="10"/>
      <c r="G30" s="4">
        <f t="shared" si="0"/>
        <v>3</v>
      </c>
      <c r="H30" s="11">
        <v>90</v>
      </c>
      <c r="I30" s="17">
        <f>SUM(J30:L30)</f>
        <v>4</v>
      </c>
      <c r="J30" s="11">
        <v>4</v>
      </c>
      <c r="K30" s="12"/>
      <c r="L30" s="12"/>
      <c r="M30" s="13">
        <f>H30-I30</f>
        <v>86</v>
      </c>
      <c r="N30" s="30">
        <v>4</v>
      </c>
      <c r="O30" s="99"/>
      <c r="P30" s="16"/>
      <c r="Q30" s="30"/>
      <c r="R30" s="99"/>
      <c r="S30" s="16"/>
      <c r="T30" s="33"/>
      <c r="U30" s="16"/>
      <c r="V30" s="31"/>
    </row>
    <row r="31" spans="1:22" ht="15.75" customHeight="1">
      <c r="A31" s="118" t="s">
        <v>134</v>
      </c>
      <c r="B31" s="19" t="s">
        <v>46</v>
      </c>
      <c r="C31" s="12"/>
      <c r="D31" s="10"/>
      <c r="E31" s="10"/>
      <c r="F31" s="10"/>
      <c r="G31" s="4">
        <f t="shared" si="0"/>
        <v>3.5</v>
      </c>
      <c r="H31" s="89">
        <f>SUM(H32:H33)</f>
        <v>105</v>
      </c>
      <c r="I31" s="17"/>
      <c r="J31" s="11"/>
      <c r="K31" s="12"/>
      <c r="L31" s="12"/>
      <c r="M31" s="13"/>
      <c r="N31" s="30"/>
      <c r="O31" s="99"/>
      <c r="P31" s="16"/>
      <c r="Q31" s="30"/>
      <c r="R31" s="99"/>
      <c r="S31" s="16"/>
      <c r="T31" s="33"/>
      <c r="U31" s="16"/>
      <c r="V31" s="31"/>
    </row>
    <row r="32" spans="1:22" ht="15.75" customHeight="1">
      <c r="A32" s="27"/>
      <c r="B32" s="22" t="s">
        <v>30</v>
      </c>
      <c r="C32" s="12"/>
      <c r="D32" s="10"/>
      <c r="E32" s="10"/>
      <c r="F32" s="10"/>
      <c r="G32" s="5">
        <f t="shared" si="0"/>
        <v>1.5</v>
      </c>
      <c r="H32" s="20">
        <v>45</v>
      </c>
      <c r="I32" s="17"/>
      <c r="J32" s="11"/>
      <c r="K32" s="12"/>
      <c r="L32" s="12"/>
      <c r="M32" s="13"/>
      <c r="N32" s="30"/>
      <c r="O32" s="99"/>
      <c r="P32" s="16"/>
      <c r="Q32" s="30"/>
      <c r="R32" s="99"/>
      <c r="S32" s="16"/>
      <c r="T32" s="33"/>
      <c r="U32" s="16"/>
      <c r="V32" s="31"/>
    </row>
    <row r="33" spans="1:22" ht="15.75" customHeight="1">
      <c r="A33" s="119" t="s">
        <v>135</v>
      </c>
      <c r="B33" s="22" t="s">
        <v>31</v>
      </c>
      <c r="C33" s="12">
        <v>9</v>
      </c>
      <c r="D33" s="10"/>
      <c r="E33" s="10"/>
      <c r="F33" s="10"/>
      <c r="G33" s="5">
        <f t="shared" si="0"/>
        <v>2</v>
      </c>
      <c r="H33" s="11">
        <v>60</v>
      </c>
      <c r="I33" s="17">
        <f>SUM(J33:L33)</f>
        <v>4</v>
      </c>
      <c r="J33" s="11">
        <v>4</v>
      </c>
      <c r="K33" s="12"/>
      <c r="L33" s="12">
        <v>0</v>
      </c>
      <c r="M33" s="13">
        <f>H33-I33</f>
        <v>56</v>
      </c>
      <c r="N33" s="30"/>
      <c r="O33" s="99"/>
      <c r="P33" s="16">
        <v>4</v>
      </c>
      <c r="Q33" s="30"/>
      <c r="R33" s="99"/>
      <c r="S33" s="16"/>
      <c r="T33" s="33"/>
      <c r="U33" s="16"/>
      <c r="V33" s="31"/>
    </row>
    <row r="34" spans="1:22" ht="15.75" customHeight="1">
      <c r="A34" s="118" t="s">
        <v>136</v>
      </c>
      <c r="B34" s="19" t="s">
        <v>47</v>
      </c>
      <c r="C34" s="12"/>
      <c r="D34" s="10"/>
      <c r="E34" s="10"/>
      <c r="F34" s="10"/>
      <c r="G34" s="5">
        <f t="shared" si="0"/>
        <v>3.5</v>
      </c>
      <c r="H34" s="89">
        <f>SUM(H35:H36)</f>
        <v>105</v>
      </c>
      <c r="I34" s="17"/>
      <c r="J34" s="11"/>
      <c r="K34" s="12"/>
      <c r="L34" s="12"/>
      <c r="M34" s="13"/>
      <c r="N34" s="30"/>
      <c r="O34" s="99"/>
      <c r="P34" s="16"/>
      <c r="Q34" s="30"/>
      <c r="R34" s="99"/>
      <c r="S34" s="16"/>
      <c r="T34" s="33"/>
      <c r="U34" s="16"/>
      <c r="V34" s="31"/>
    </row>
    <row r="35" spans="1:22" ht="15.75" customHeight="1">
      <c r="A35" s="27"/>
      <c r="B35" s="22" t="s">
        <v>30</v>
      </c>
      <c r="C35" s="12"/>
      <c r="D35" s="10"/>
      <c r="E35" s="10"/>
      <c r="F35" s="10"/>
      <c r="G35" s="165">
        <v>2</v>
      </c>
      <c r="H35" s="20">
        <v>60</v>
      </c>
      <c r="I35" s="17"/>
      <c r="J35" s="11"/>
      <c r="K35" s="12"/>
      <c r="L35" s="12"/>
      <c r="M35" s="13"/>
      <c r="N35" s="30"/>
      <c r="O35" s="99"/>
      <c r="P35" s="16"/>
      <c r="Q35" s="30"/>
      <c r="R35" s="99"/>
      <c r="S35" s="16"/>
      <c r="T35" s="33"/>
      <c r="U35" s="16"/>
      <c r="V35" s="31"/>
    </row>
    <row r="36" spans="1:22" ht="15.75" customHeight="1">
      <c r="A36" s="118" t="s">
        <v>137</v>
      </c>
      <c r="B36" s="22" t="s">
        <v>31</v>
      </c>
      <c r="C36" s="12"/>
      <c r="D36" s="12">
        <v>9</v>
      </c>
      <c r="E36" s="12"/>
      <c r="F36" s="10"/>
      <c r="G36" s="165">
        <v>1.5</v>
      </c>
      <c r="H36" s="11">
        <v>45</v>
      </c>
      <c r="I36" s="17">
        <f>SUM(J36:L36)</f>
        <v>4</v>
      </c>
      <c r="J36" s="11">
        <v>4</v>
      </c>
      <c r="K36" s="12"/>
      <c r="L36" s="12"/>
      <c r="M36" s="13">
        <f>H36-I36</f>
        <v>41</v>
      </c>
      <c r="N36" s="30"/>
      <c r="O36" s="99"/>
      <c r="P36" s="16">
        <v>4</v>
      </c>
      <c r="Q36" s="30"/>
      <c r="R36" s="99"/>
      <c r="S36" s="16"/>
      <c r="T36" s="33"/>
      <c r="U36" s="16"/>
      <c r="V36" s="31"/>
    </row>
    <row r="37" spans="1:22" ht="15.75" customHeight="1">
      <c r="A37" s="118" t="s">
        <v>138</v>
      </c>
      <c r="B37" s="19" t="s">
        <v>48</v>
      </c>
      <c r="C37" s="12"/>
      <c r="D37" s="10"/>
      <c r="E37" s="10"/>
      <c r="F37" s="10"/>
      <c r="G37" s="5">
        <f t="shared" si="0"/>
        <v>10.5</v>
      </c>
      <c r="H37" s="89">
        <f>SUM(H38:H39)</f>
        <v>315</v>
      </c>
      <c r="I37" s="77"/>
      <c r="J37" s="78"/>
      <c r="K37" s="79"/>
      <c r="L37" s="79"/>
      <c r="M37" s="80"/>
      <c r="N37" s="81"/>
      <c r="O37" s="107"/>
      <c r="P37" s="82"/>
      <c r="Q37" s="30"/>
      <c r="R37" s="99"/>
      <c r="S37" s="16"/>
      <c r="T37" s="33"/>
      <c r="U37" s="16"/>
      <c r="V37" s="31"/>
    </row>
    <row r="38" spans="1:22" ht="15.75" customHeight="1">
      <c r="A38" s="118"/>
      <c r="B38" s="22" t="s">
        <v>30</v>
      </c>
      <c r="C38" s="12"/>
      <c r="D38" s="10"/>
      <c r="E38" s="10"/>
      <c r="F38" s="10"/>
      <c r="G38" s="165">
        <f t="shared" si="0"/>
        <v>7.5</v>
      </c>
      <c r="H38" s="20">
        <v>225</v>
      </c>
      <c r="I38" s="77"/>
      <c r="J38" s="78"/>
      <c r="K38" s="79"/>
      <c r="L38" s="79"/>
      <c r="M38" s="80"/>
      <c r="N38" s="81"/>
      <c r="O38" s="107"/>
      <c r="P38" s="82"/>
      <c r="Q38" s="30"/>
      <c r="R38" s="99"/>
      <c r="S38" s="16"/>
      <c r="T38" s="33"/>
      <c r="U38" s="16"/>
      <c r="V38" s="31"/>
    </row>
    <row r="39" spans="1:22" ht="15.75" customHeight="1">
      <c r="A39" s="118" t="s">
        <v>139</v>
      </c>
      <c r="B39" s="22" t="s">
        <v>31</v>
      </c>
      <c r="C39" s="12">
        <v>7</v>
      </c>
      <c r="D39" s="12"/>
      <c r="E39" s="12"/>
      <c r="F39" s="10"/>
      <c r="G39" s="165">
        <f t="shared" si="0"/>
        <v>3</v>
      </c>
      <c r="H39" s="11">
        <v>90</v>
      </c>
      <c r="I39" s="77">
        <f>SUM(J39:L39)</f>
        <v>8</v>
      </c>
      <c r="J39" s="78">
        <v>8</v>
      </c>
      <c r="K39" s="79"/>
      <c r="L39" s="79"/>
      <c r="M39" s="80">
        <f>H39-I39</f>
        <v>82</v>
      </c>
      <c r="N39" s="83" t="s">
        <v>249</v>
      </c>
      <c r="O39" s="108"/>
      <c r="P39" s="82"/>
      <c r="Q39" s="30"/>
      <c r="R39" s="99"/>
      <c r="S39" s="16"/>
      <c r="T39" s="33"/>
      <c r="U39" s="16"/>
      <c r="V39" s="31"/>
    </row>
    <row r="40" spans="1:22" ht="15.75" customHeight="1">
      <c r="A40" s="118" t="s">
        <v>140</v>
      </c>
      <c r="B40" s="19" t="s">
        <v>51</v>
      </c>
      <c r="C40" s="12"/>
      <c r="D40" s="10"/>
      <c r="E40" s="10"/>
      <c r="F40" s="10"/>
      <c r="G40" s="5">
        <f t="shared" si="0"/>
        <v>4.5</v>
      </c>
      <c r="H40" s="89">
        <f>SUM(H41:H42)</f>
        <v>135</v>
      </c>
      <c r="I40" s="77"/>
      <c r="J40" s="78"/>
      <c r="K40" s="79"/>
      <c r="L40" s="78"/>
      <c r="M40" s="80"/>
      <c r="N40" s="81"/>
      <c r="O40" s="107"/>
      <c r="P40" s="82"/>
      <c r="Q40" s="30"/>
      <c r="R40" s="99"/>
      <c r="S40" s="16"/>
      <c r="T40" s="33"/>
      <c r="U40" s="16"/>
      <c r="V40" s="31"/>
    </row>
    <row r="41" spans="1:22" ht="15.75" customHeight="1">
      <c r="A41" s="118"/>
      <c r="B41" s="22" t="s">
        <v>30</v>
      </c>
      <c r="C41" s="43"/>
      <c r="D41" s="44"/>
      <c r="E41" s="44"/>
      <c r="F41" s="44"/>
      <c r="G41" s="5">
        <f t="shared" si="0"/>
        <v>2.5</v>
      </c>
      <c r="H41" s="20">
        <v>75</v>
      </c>
      <c r="I41" s="77"/>
      <c r="J41" s="78"/>
      <c r="K41" s="79"/>
      <c r="L41" s="78"/>
      <c r="M41" s="80"/>
      <c r="N41" s="81"/>
      <c r="O41" s="107"/>
      <c r="P41" s="82"/>
      <c r="Q41" s="30"/>
      <c r="R41" s="99"/>
      <c r="S41" s="16"/>
      <c r="T41" s="33"/>
      <c r="U41" s="16"/>
      <c r="V41" s="31"/>
    </row>
    <row r="42" spans="1:22" ht="15.75" customHeight="1">
      <c r="A42" s="118" t="s">
        <v>141</v>
      </c>
      <c r="B42" s="22" t="s">
        <v>31</v>
      </c>
      <c r="C42" s="12">
        <v>10</v>
      </c>
      <c r="D42" s="10"/>
      <c r="E42" s="10"/>
      <c r="F42" s="10"/>
      <c r="G42" s="5">
        <f t="shared" si="0"/>
        <v>2</v>
      </c>
      <c r="H42" s="11">
        <v>60</v>
      </c>
      <c r="I42" s="77">
        <f>SUM(J42:L42)</f>
        <v>4</v>
      </c>
      <c r="J42" s="78">
        <v>4</v>
      </c>
      <c r="K42" s="79"/>
      <c r="L42" s="79"/>
      <c r="M42" s="80">
        <f>H42-I42</f>
        <v>56</v>
      </c>
      <c r="N42" s="81"/>
      <c r="O42" s="107"/>
      <c r="P42" s="82"/>
      <c r="Q42" s="30">
        <v>4</v>
      </c>
      <c r="R42" s="99"/>
      <c r="S42" s="16"/>
      <c r="T42" s="33"/>
      <c r="U42" s="16"/>
      <c r="V42" s="31"/>
    </row>
    <row r="43" spans="1:22" ht="15.75" customHeight="1">
      <c r="A43" s="118" t="s">
        <v>142</v>
      </c>
      <c r="B43" s="19" t="s">
        <v>49</v>
      </c>
      <c r="C43" s="12"/>
      <c r="D43" s="10"/>
      <c r="E43" s="10"/>
      <c r="F43" s="10"/>
      <c r="G43" s="5">
        <f t="shared" si="0"/>
        <v>3.5</v>
      </c>
      <c r="H43" s="89">
        <f>SUM(H44:H45)</f>
        <v>105</v>
      </c>
      <c r="I43" s="77"/>
      <c r="J43" s="78"/>
      <c r="K43" s="79"/>
      <c r="L43" s="79"/>
      <c r="M43" s="80"/>
      <c r="N43" s="81"/>
      <c r="O43" s="107"/>
      <c r="P43" s="82"/>
      <c r="Q43" s="30"/>
      <c r="R43" s="99"/>
      <c r="S43" s="16"/>
      <c r="T43" s="33"/>
      <c r="U43" s="16"/>
      <c r="V43" s="31"/>
    </row>
    <row r="44" spans="1:22" ht="15.75" customHeight="1">
      <c r="A44" s="35"/>
      <c r="B44" s="22" t="s">
        <v>30</v>
      </c>
      <c r="C44" s="12"/>
      <c r="D44" s="10"/>
      <c r="E44" s="10"/>
      <c r="F44" s="10"/>
      <c r="G44" s="165">
        <f t="shared" si="0"/>
        <v>1</v>
      </c>
      <c r="H44" s="20">
        <v>30</v>
      </c>
      <c r="I44" s="77"/>
      <c r="J44" s="78"/>
      <c r="K44" s="79"/>
      <c r="L44" s="79"/>
      <c r="M44" s="80"/>
      <c r="N44" s="81"/>
      <c r="O44" s="107"/>
      <c r="P44" s="82"/>
      <c r="Q44" s="30"/>
      <c r="R44" s="99"/>
      <c r="S44" s="16"/>
      <c r="T44" s="33"/>
      <c r="U44" s="16"/>
      <c r="V44" s="31"/>
    </row>
    <row r="45" spans="1:22" ht="15.75" customHeight="1">
      <c r="A45" s="118" t="s">
        <v>143</v>
      </c>
      <c r="B45" s="22" t="s">
        <v>31</v>
      </c>
      <c r="C45" s="12"/>
      <c r="D45" s="12">
        <v>9</v>
      </c>
      <c r="E45" s="12"/>
      <c r="F45" s="10"/>
      <c r="G45" s="165">
        <f t="shared" si="0"/>
        <v>2.5</v>
      </c>
      <c r="H45" s="11">
        <v>75</v>
      </c>
      <c r="I45" s="77">
        <f>SUM(J45:L45)</f>
        <v>8</v>
      </c>
      <c r="J45" s="78">
        <v>8</v>
      </c>
      <c r="K45" s="79"/>
      <c r="L45" s="79"/>
      <c r="M45" s="80">
        <f>H45-I45</f>
        <v>67</v>
      </c>
      <c r="N45" s="81"/>
      <c r="O45" s="81"/>
      <c r="P45" s="83" t="s">
        <v>249</v>
      </c>
      <c r="Q45" s="30"/>
      <c r="R45" s="99"/>
      <c r="S45" s="16"/>
      <c r="T45" s="33"/>
      <c r="U45" s="16"/>
      <c r="V45" s="31"/>
    </row>
    <row r="46" spans="1:22" ht="15.75" customHeight="1">
      <c r="A46" s="118" t="s">
        <v>144</v>
      </c>
      <c r="B46" s="19" t="s">
        <v>33</v>
      </c>
      <c r="C46" s="12"/>
      <c r="D46" s="10"/>
      <c r="E46" s="10"/>
      <c r="F46" s="10"/>
      <c r="G46" s="5">
        <f aca="true" t="shared" si="1" ref="G46:G53">H46/30</f>
        <v>6</v>
      </c>
      <c r="H46" s="89">
        <f>SUM(H47:H48)</f>
        <v>180</v>
      </c>
      <c r="I46" s="84"/>
      <c r="J46" s="79"/>
      <c r="K46" s="79"/>
      <c r="L46" s="79"/>
      <c r="M46" s="80"/>
      <c r="N46" s="81"/>
      <c r="O46" s="107"/>
      <c r="P46" s="82"/>
      <c r="Q46" s="30"/>
      <c r="R46" s="99"/>
      <c r="S46" s="16"/>
      <c r="T46" s="33"/>
      <c r="U46" s="16"/>
      <c r="V46" s="31"/>
    </row>
    <row r="47" spans="1:22" ht="15.75" customHeight="1">
      <c r="A47" s="35"/>
      <c r="B47" s="22" t="s">
        <v>30</v>
      </c>
      <c r="C47" s="43"/>
      <c r="D47" s="44"/>
      <c r="E47" s="44"/>
      <c r="F47" s="44"/>
      <c r="G47" s="165">
        <f t="shared" si="1"/>
        <v>1</v>
      </c>
      <c r="H47" s="20">
        <v>30</v>
      </c>
      <c r="I47" s="4"/>
      <c r="J47" s="12"/>
      <c r="K47" s="12"/>
      <c r="L47" s="12"/>
      <c r="M47" s="13"/>
      <c r="N47" s="30"/>
      <c r="O47" s="99"/>
      <c r="P47" s="16"/>
      <c r="Q47" s="30"/>
      <c r="R47" s="99"/>
      <c r="S47" s="16"/>
      <c r="T47" s="33"/>
      <c r="U47" s="16"/>
      <c r="V47" s="31"/>
    </row>
    <row r="48" spans="1:22" ht="15.75" customHeight="1">
      <c r="A48" s="118" t="s">
        <v>145</v>
      </c>
      <c r="B48" s="22" t="s">
        <v>31</v>
      </c>
      <c r="C48" s="12"/>
      <c r="D48" s="10"/>
      <c r="E48" s="10"/>
      <c r="F48" s="10"/>
      <c r="G48" s="165">
        <f>H48/30</f>
        <v>5</v>
      </c>
      <c r="H48" s="11">
        <v>150</v>
      </c>
      <c r="I48" s="17"/>
      <c r="J48" s="11"/>
      <c r="K48" s="10"/>
      <c r="L48" s="11"/>
      <c r="M48" s="13"/>
      <c r="N48" s="70"/>
      <c r="O48" s="109"/>
      <c r="P48" s="16"/>
      <c r="Q48" s="30"/>
      <c r="R48" s="99"/>
      <c r="S48" s="16"/>
      <c r="T48" s="33"/>
      <c r="U48" s="16"/>
      <c r="V48" s="31"/>
    </row>
    <row r="49" spans="1:22" ht="15.75" customHeight="1">
      <c r="A49" s="118" t="s">
        <v>145</v>
      </c>
      <c r="B49" s="356" t="s">
        <v>31</v>
      </c>
      <c r="C49" s="357"/>
      <c r="D49" s="358" t="s">
        <v>268</v>
      </c>
      <c r="E49" s="358"/>
      <c r="F49" s="358"/>
      <c r="G49" s="359">
        <f t="shared" si="1"/>
        <v>2.5</v>
      </c>
      <c r="H49" s="11">
        <v>75</v>
      </c>
      <c r="I49" s="17">
        <v>14</v>
      </c>
      <c r="J49" s="11">
        <v>8</v>
      </c>
      <c r="K49" s="10" t="s">
        <v>75</v>
      </c>
      <c r="L49" s="11"/>
      <c r="M49" s="13">
        <f>H49-I49</f>
        <v>61</v>
      </c>
      <c r="N49" s="70" t="s">
        <v>250</v>
      </c>
      <c r="O49" s="109"/>
      <c r="P49" s="16"/>
      <c r="Q49" s="30"/>
      <c r="R49" s="99"/>
      <c r="S49" s="16"/>
      <c r="T49" s="33"/>
      <c r="U49" s="16"/>
      <c r="V49" s="31"/>
    </row>
    <row r="50" spans="1:22" ht="15.75" customHeight="1">
      <c r="A50" s="118" t="s">
        <v>145</v>
      </c>
      <c r="B50" s="356" t="s">
        <v>31</v>
      </c>
      <c r="C50" s="357">
        <v>9</v>
      </c>
      <c r="D50" s="358"/>
      <c r="E50" s="358"/>
      <c r="F50" s="358"/>
      <c r="G50" s="359">
        <f>H50/30</f>
        <v>2.5</v>
      </c>
      <c r="H50" s="11">
        <v>75</v>
      </c>
      <c r="I50" s="17">
        <v>14</v>
      </c>
      <c r="J50" s="11">
        <v>8</v>
      </c>
      <c r="K50" s="10" t="s">
        <v>75</v>
      </c>
      <c r="L50" s="11"/>
      <c r="M50" s="13">
        <f>H50-I50</f>
        <v>61</v>
      </c>
      <c r="N50" s="70"/>
      <c r="O50" s="109"/>
      <c r="P50" s="70" t="s">
        <v>250</v>
      </c>
      <c r="Q50" s="30"/>
      <c r="R50" s="99"/>
      <c r="S50" s="16"/>
      <c r="T50" s="33"/>
      <c r="U50" s="16"/>
      <c r="V50" s="31"/>
    </row>
    <row r="51" spans="1:22" ht="15.75" customHeight="1">
      <c r="A51" s="118" t="s">
        <v>146</v>
      </c>
      <c r="B51" s="19" t="s">
        <v>50</v>
      </c>
      <c r="C51" s="12"/>
      <c r="D51" s="10"/>
      <c r="E51" s="10"/>
      <c r="F51" s="10"/>
      <c r="G51" s="5">
        <f t="shared" si="1"/>
        <v>3</v>
      </c>
      <c r="H51" s="89">
        <f>SUM(H52:H53)</f>
        <v>90</v>
      </c>
      <c r="I51" s="4"/>
      <c r="J51" s="12"/>
      <c r="K51" s="12"/>
      <c r="L51" s="12"/>
      <c r="M51" s="13"/>
      <c r="N51" s="30"/>
      <c r="O51" s="99"/>
      <c r="P51" s="16"/>
      <c r="Q51" s="30"/>
      <c r="R51" s="99"/>
      <c r="S51" s="16"/>
      <c r="T51" s="33"/>
      <c r="U51" s="16"/>
      <c r="V51" s="31"/>
    </row>
    <row r="52" spans="1:22" ht="15.75" customHeight="1">
      <c r="A52" s="35"/>
      <c r="B52" s="22" t="s">
        <v>30</v>
      </c>
      <c r="C52" s="12"/>
      <c r="D52" s="10"/>
      <c r="E52" s="10"/>
      <c r="F52" s="10"/>
      <c r="G52" s="5">
        <f t="shared" si="1"/>
        <v>1.5</v>
      </c>
      <c r="H52" s="20">
        <v>45</v>
      </c>
      <c r="I52" s="4"/>
      <c r="J52" s="12"/>
      <c r="K52" s="12"/>
      <c r="L52" s="12"/>
      <c r="M52" s="13"/>
      <c r="N52" s="30"/>
      <c r="O52" s="99"/>
      <c r="P52" s="16"/>
      <c r="Q52" s="30"/>
      <c r="R52" s="99"/>
      <c r="S52" s="16"/>
      <c r="T52" s="33"/>
      <c r="U52" s="16"/>
      <c r="V52" s="31"/>
    </row>
    <row r="53" spans="1:22" ht="15.75" customHeight="1" thickBot="1">
      <c r="A53" s="118" t="s">
        <v>147</v>
      </c>
      <c r="B53" s="22" t="s">
        <v>31</v>
      </c>
      <c r="C53" s="12"/>
      <c r="D53" s="12">
        <v>9</v>
      </c>
      <c r="E53" s="12"/>
      <c r="F53" s="10"/>
      <c r="G53" s="5">
        <f t="shared" si="1"/>
        <v>1.5</v>
      </c>
      <c r="H53" s="11">
        <v>45</v>
      </c>
      <c r="I53" s="17">
        <f>SUM(J53:L53)</f>
        <v>4</v>
      </c>
      <c r="J53" s="12">
        <v>4</v>
      </c>
      <c r="K53" s="12"/>
      <c r="L53" s="12"/>
      <c r="M53" s="13">
        <f>H53-I53</f>
        <v>41</v>
      </c>
      <c r="N53" s="30"/>
      <c r="O53" s="99"/>
      <c r="P53" s="16">
        <v>4</v>
      </c>
      <c r="Q53" s="30"/>
      <c r="R53" s="99"/>
      <c r="S53" s="16"/>
      <c r="T53" s="33"/>
      <c r="U53" s="16"/>
      <c r="V53" s="31"/>
    </row>
    <row r="54" spans="1:22" ht="18" customHeight="1" thickBot="1">
      <c r="A54" s="281" t="s">
        <v>4</v>
      </c>
      <c r="B54" s="282"/>
      <c r="C54" s="46"/>
      <c r="D54" s="46"/>
      <c r="E54" s="46"/>
      <c r="F54" s="46"/>
      <c r="G54" s="47">
        <f>SUM(G22,G25,G28,G31,G34,G37,G40,G43,G46,G51)</f>
        <v>50.5</v>
      </c>
      <c r="H54" s="47">
        <f>SUM(H22,H25,H28,H31,H34,H37,H40,H43,H46,H51)</f>
        <v>1515</v>
      </c>
      <c r="I54" s="47"/>
      <c r="J54" s="47"/>
      <c r="K54" s="47"/>
      <c r="L54" s="47"/>
      <c r="M54" s="47"/>
      <c r="N54" s="180" t="s">
        <v>87</v>
      </c>
      <c r="O54" s="100"/>
      <c r="P54" s="180" t="s">
        <v>269</v>
      </c>
      <c r="Q54" s="28">
        <v>8</v>
      </c>
      <c r="R54" s="100"/>
      <c r="S54" s="18"/>
      <c r="T54" s="28"/>
      <c r="U54" s="9"/>
      <c r="V54" s="29"/>
    </row>
    <row r="55" spans="1:22" s="91" customFormat="1" ht="15.75">
      <c r="A55" s="300" t="s">
        <v>121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1"/>
    </row>
    <row r="56" spans="1:22" ht="15.75" customHeight="1">
      <c r="A56" s="118" t="s">
        <v>148</v>
      </c>
      <c r="B56" s="19" t="s">
        <v>53</v>
      </c>
      <c r="C56" s="4"/>
      <c r="D56" s="4">
        <v>9</v>
      </c>
      <c r="E56" s="4"/>
      <c r="F56" s="4"/>
      <c r="G56" s="4">
        <f aca="true" t="shared" si="2" ref="G56:G64">H56/30</f>
        <v>3</v>
      </c>
      <c r="H56" s="4">
        <v>90</v>
      </c>
      <c r="I56" s="17"/>
      <c r="J56" s="11"/>
      <c r="K56" s="12"/>
      <c r="L56" s="12"/>
      <c r="M56" s="13"/>
      <c r="N56" s="30"/>
      <c r="O56" s="110"/>
      <c r="P56" s="14"/>
      <c r="Q56" s="32"/>
      <c r="R56" s="101"/>
      <c r="S56" s="14"/>
      <c r="T56" s="40"/>
      <c r="U56" s="14"/>
      <c r="V56" s="26"/>
    </row>
    <row r="57" spans="1:22" ht="15.75" customHeight="1">
      <c r="A57" s="118"/>
      <c r="B57" s="22" t="s">
        <v>30</v>
      </c>
      <c r="C57" s="4"/>
      <c r="D57" s="4"/>
      <c r="E57" s="4"/>
      <c r="F57" s="4"/>
      <c r="G57" s="5">
        <f t="shared" si="2"/>
        <v>1</v>
      </c>
      <c r="H57" s="5">
        <v>30</v>
      </c>
      <c r="I57" s="17"/>
      <c r="J57" s="11"/>
      <c r="K57" s="12"/>
      <c r="L57" s="12"/>
      <c r="M57" s="13"/>
      <c r="N57" s="50"/>
      <c r="O57" s="110"/>
      <c r="P57" s="14"/>
      <c r="Q57" s="32"/>
      <c r="R57" s="101"/>
      <c r="S57" s="14"/>
      <c r="T57" s="40"/>
      <c r="U57" s="14"/>
      <c r="V57" s="26"/>
    </row>
    <row r="58" spans="1:22" ht="15.75" customHeight="1">
      <c r="A58" s="118" t="s">
        <v>239</v>
      </c>
      <c r="B58" s="22" t="s">
        <v>31</v>
      </c>
      <c r="C58" s="4"/>
      <c r="D58" s="4"/>
      <c r="E58" s="4"/>
      <c r="F58" s="4"/>
      <c r="G58" s="5">
        <f t="shared" si="2"/>
        <v>2</v>
      </c>
      <c r="H58" s="5">
        <v>60</v>
      </c>
      <c r="I58" s="17">
        <f>SUM(J58:L58)</f>
        <v>4</v>
      </c>
      <c r="J58" s="11">
        <v>4</v>
      </c>
      <c r="K58" s="12"/>
      <c r="L58" s="12"/>
      <c r="M58" s="13">
        <f>H58-I58</f>
        <v>56</v>
      </c>
      <c r="N58" s="50"/>
      <c r="O58" s="110"/>
      <c r="P58" s="14">
        <v>4</v>
      </c>
      <c r="Q58" s="32"/>
      <c r="R58" s="101"/>
      <c r="S58" s="14"/>
      <c r="T58" s="40"/>
      <c r="U58" s="14"/>
      <c r="V58" s="26"/>
    </row>
    <row r="59" spans="1:22" ht="15.75" customHeight="1">
      <c r="A59" s="118" t="s">
        <v>149</v>
      </c>
      <c r="B59" s="19" t="s">
        <v>62</v>
      </c>
      <c r="C59" s="4"/>
      <c r="D59" s="4"/>
      <c r="E59" s="4"/>
      <c r="F59" s="4"/>
      <c r="G59" s="5">
        <f t="shared" si="2"/>
        <v>4</v>
      </c>
      <c r="H59" s="89">
        <f>SUM(H60:H61)</f>
        <v>120</v>
      </c>
      <c r="I59" s="17"/>
      <c r="J59" s="11"/>
      <c r="K59" s="12"/>
      <c r="L59" s="12"/>
      <c r="M59" s="13"/>
      <c r="N59" s="50"/>
      <c r="O59" s="110"/>
      <c r="P59" s="14"/>
      <c r="Q59" s="32"/>
      <c r="R59" s="101"/>
      <c r="S59" s="14"/>
      <c r="T59" s="40"/>
      <c r="U59" s="14"/>
      <c r="V59" s="26"/>
    </row>
    <row r="60" spans="1:22" ht="15.75" customHeight="1">
      <c r="A60" s="118"/>
      <c r="B60" s="22" t="s">
        <v>30</v>
      </c>
      <c r="C60" s="4"/>
      <c r="D60" s="4"/>
      <c r="E60" s="4"/>
      <c r="F60" s="4"/>
      <c r="G60" s="5">
        <f t="shared" si="2"/>
        <v>2</v>
      </c>
      <c r="H60" s="4">
        <v>60</v>
      </c>
      <c r="I60" s="17"/>
      <c r="J60" s="11"/>
      <c r="K60" s="12"/>
      <c r="L60" s="12"/>
      <c r="M60" s="13"/>
      <c r="N60" s="50"/>
      <c r="O60" s="110"/>
      <c r="P60" s="14"/>
      <c r="Q60" s="32"/>
      <c r="R60" s="101"/>
      <c r="S60" s="14"/>
      <c r="T60" s="40"/>
      <c r="U60" s="14"/>
      <c r="V60" s="26"/>
    </row>
    <row r="61" spans="1:22" ht="15.75" customHeight="1">
      <c r="A61" s="118" t="s">
        <v>150</v>
      </c>
      <c r="B61" s="22" t="s">
        <v>31</v>
      </c>
      <c r="C61" s="4"/>
      <c r="D61" s="4">
        <v>12</v>
      </c>
      <c r="E61" s="4"/>
      <c r="F61" s="4"/>
      <c r="G61" s="5">
        <f t="shared" si="2"/>
        <v>2</v>
      </c>
      <c r="H61" s="4">
        <v>60</v>
      </c>
      <c r="I61" s="17">
        <v>6</v>
      </c>
      <c r="J61" s="11" t="s">
        <v>246</v>
      </c>
      <c r="K61" s="4" t="s">
        <v>252</v>
      </c>
      <c r="L61" s="12"/>
      <c r="M61" s="13">
        <f>H61-I61</f>
        <v>54</v>
      </c>
      <c r="N61" s="30"/>
      <c r="O61" s="110"/>
      <c r="P61" s="14"/>
      <c r="Q61" s="32"/>
      <c r="R61" s="101"/>
      <c r="S61" s="71" t="s">
        <v>253</v>
      </c>
      <c r="T61" s="40"/>
      <c r="U61" s="14"/>
      <c r="V61" s="26"/>
    </row>
    <row r="62" spans="1:22" ht="15.75" customHeight="1">
      <c r="A62" s="118" t="s">
        <v>151</v>
      </c>
      <c r="B62" s="19" t="s">
        <v>54</v>
      </c>
      <c r="C62" s="4"/>
      <c r="D62" s="4">
        <v>10</v>
      </c>
      <c r="E62" s="4"/>
      <c r="F62" s="4"/>
      <c r="G62" s="4">
        <f t="shared" si="2"/>
        <v>3</v>
      </c>
      <c r="H62" s="4">
        <v>90</v>
      </c>
      <c r="I62" s="17"/>
      <c r="J62" s="11"/>
      <c r="K62" s="4"/>
      <c r="L62" s="12"/>
      <c r="M62" s="13"/>
      <c r="N62" s="30"/>
      <c r="O62" s="110"/>
      <c r="P62" s="14"/>
      <c r="Q62" s="70"/>
      <c r="R62" s="101"/>
      <c r="S62" s="14"/>
      <c r="T62" s="40"/>
      <c r="U62" s="14"/>
      <c r="V62" s="26"/>
    </row>
    <row r="63" spans="1:22" ht="15.75" customHeight="1">
      <c r="A63" s="118"/>
      <c r="B63" s="22" t="s">
        <v>30</v>
      </c>
      <c r="C63" s="4"/>
      <c r="D63" s="4"/>
      <c r="E63" s="4"/>
      <c r="F63" s="4"/>
      <c r="G63" s="5">
        <f t="shared" si="2"/>
        <v>1</v>
      </c>
      <c r="H63" s="4">
        <v>30</v>
      </c>
      <c r="I63" s="17"/>
      <c r="J63" s="11"/>
      <c r="K63" s="4"/>
      <c r="L63" s="12"/>
      <c r="M63" s="13"/>
      <c r="N63" s="50"/>
      <c r="O63" s="110"/>
      <c r="P63" s="14"/>
      <c r="Q63" s="159"/>
      <c r="R63" s="101"/>
      <c r="S63" s="14"/>
      <c r="T63" s="40"/>
      <c r="U63" s="14"/>
      <c r="V63" s="26"/>
    </row>
    <row r="64" spans="1:22" ht="15.75" customHeight="1">
      <c r="A64" s="118" t="s">
        <v>240</v>
      </c>
      <c r="B64" s="22" t="s">
        <v>31</v>
      </c>
      <c r="C64" s="4"/>
      <c r="D64" s="4"/>
      <c r="E64" s="4"/>
      <c r="F64" s="4"/>
      <c r="G64" s="4">
        <f t="shared" si="2"/>
        <v>2</v>
      </c>
      <c r="H64" s="4">
        <v>60</v>
      </c>
      <c r="I64" s="17">
        <v>6</v>
      </c>
      <c r="J64" s="11" t="s">
        <v>246</v>
      </c>
      <c r="K64" s="4" t="s">
        <v>252</v>
      </c>
      <c r="L64" s="12"/>
      <c r="M64" s="13">
        <f>H64-I64</f>
        <v>54</v>
      </c>
      <c r="N64" s="30"/>
      <c r="O64" s="110"/>
      <c r="P64" s="14"/>
      <c r="Q64" s="71" t="s">
        <v>253</v>
      </c>
      <c r="R64" s="101"/>
      <c r="S64" s="14"/>
      <c r="T64" s="40"/>
      <c r="U64" s="14"/>
      <c r="V64" s="26"/>
    </row>
    <row r="65" spans="1:22" ht="15.75" customHeight="1">
      <c r="A65" s="118" t="s">
        <v>152</v>
      </c>
      <c r="B65" s="19" t="s">
        <v>98</v>
      </c>
      <c r="C65" s="4"/>
      <c r="D65" s="4"/>
      <c r="E65" s="4"/>
      <c r="F65" s="4"/>
      <c r="G65" s="4">
        <f aca="true" t="shared" si="3" ref="G65:G84">H65/30</f>
        <v>3</v>
      </c>
      <c r="H65" s="90">
        <v>90</v>
      </c>
      <c r="I65" s="17"/>
      <c r="J65" s="11"/>
      <c r="K65" s="12"/>
      <c r="L65" s="12"/>
      <c r="M65" s="13"/>
      <c r="N65" s="50"/>
      <c r="O65" s="110"/>
      <c r="P65" s="14"/>
      <c r="Q65" s="32"/>
      <c r="R65" s="101"/>
      <c r="S65" s="14"/>
      <c r="T65" s="40"/>
      <c r="U65" s="14"/>
      <c r="V65" s="26"/>
    </row>
    <row r="66" spans="1:22" ht="15.75" customHeight="1">
      <c r="A66" s="118" t="s">
        <v>153</v>
      </c>
      <c r="B66" s="19" t="s">
        <v>58</v>
      </c>
      <c r="C66" s="4"/>
      <c r="D66" s="4"/>
      <c r="E66" s="4"/>
      <c r="F66" s="4"/>
      <c r="G66" s="5">
        <f t="shared" si="3"/>
        <v>7.5</v>
      </c>
      <c r="H66" s="89">
        <f>SUM(H67:H70)</f>
        <v>225</v>
      </c>
      <c r="I66" s="17"/>
      <c r="J66" s="11"/>
      <c r="K66" s="12"/>
      <c r="L66" s="12"/>
      <c r="M66" s="13"/>
      <c r="N66" s="30"/>
      <c r="O66" s="99"/>
      <c r="P66" s="13"/>
      <c r="Q66" s="27"/>
      <c r="R66" s="98"/>
      <c r="S66" s="13"/>
      <c r="T66" s="25"/>
      <c r="U66" s="13"/>
      <c r="V66" s="26"/>
    </row>
    <row r="67" spans="1:22" ht="15.75" customHeight="1">
      <c r="A67" s="4"/>
      <c r="B67" s="22" t="s">
        <v>30</v>
      </c>
      <c r="C67" s="4"/>
      <c r="D67" s="4"/>
      <c r="E67" s="4"/>
      <c r="F67" s="4"/>
      <c r="G67" s="5">
        <f t="shared" si="3"/>
        <v>1.5</v>
      </c>
      <c r="H67" s="20">
        <v>45</v>
      </c>
      <c r="I67" s="17"/>
      <c r="J67" s="11"/>
      <c r="K67" s="12"/>
      <c r="L67" s="12"/>
      <c r="M67" s="13"/>
      <c r="N67" s="30"/>
      <c r="O67" s="110"/>
      <c r="P67" s="14"/>
      <c r="Q67" s="32"/>
      <c r="R67" s="101"/>
      <c r="S67" s="14"/>
      <c r="T67" s="40"/>
      <c r="U67" s="14"/>
      <c r="V67" s="26"/>
    </row>
    <row r="68" spans="1:22" ht="15.75" customHeight="1">
      <c r="A68" s="118" t="s">
        <v>154</v>
      </c>
      <c r="B68" s="22" t="s">
        <v>31</v>
      </c>
      <c r="C68" s="4"/>
      <c r="D68" s="4">
        <v>9</v>
      </c>
      <c r="E68" s="4"/>
      <c r="F68" s="4"/>
      <c r="G68" s="5">
        <f t="shared" si="3"/>
        <v>2.5</v>
      </c>
      <c r="H68" s="4">
        <v>75</v>
      </c>
      <c r="I68" s="17">
        <f>SUM(J68:L68)</f>
        <v>4</v>
      </c>
      <c r="J68" s="11">
        <v>4</v>
      </c>
      <c r="K68" s="4"/>
      <c r="L68" s="4"/>
      <c r="M68" s="13">
        <f>H68-I68</f>
        <v>71</v>
      </c>
      <c r="N68" s="27"/>
      <c r="O68" s="98"/>
      <c r="P68" s="16">
        <v>4</v>
      </c>
      <c r="Q68" s="32"/>
      <c r="R68" s="101"/>
      <c r="S68" s="14"/>
      <c r="T68" s="40"/>
      <c r="U68" s="14"/>
      <c r="V68" s="26"/>
    </row>
    <row r="69" spans="1:22" ht="15.75" customHeight="1">
      <c r="A69" s="118" t="s">
        <v>155</v>
      </c>
      <c r="B69" s="22" t="s">
        <v>31</v>
      </c>
      <c r="C69" s="4">
        <v>10</v>
      </c>
      <c r="D69" s="4"/>
      <c r="E69" s="4"/>
      <c r="F69" s="4"/>
      <c r="G69" s="5">
        <f t="shared" si="3"/>
        <v>2.5</v>
      </c>
      <c r="H69" s="4">
        <v>75</v>
      </c>
      <c r="I69" s="17">
        <v>6</v>
      </c>
      <c r="J69" s="11" t="s">
        <v>246</v>
      </c>
      <c r="K69" s="4" t="s">
        <v>252</v>
      </c>
      <c r="L69" s="4"/>
      <c r="M69" s="13">
        <f>H69-I69</f>
        <v>69</v>
      </c>
      <c r="N69" s="27"/>
      <c r="O69" s="98"/>
      <c r="P69" s="13"/>
      <c r="Q69" s="70" t="s">
        <v>253</v>
      </c>
      <c r="R69" s="102"/>
      <c r="S69" s="14"/>
      <c r="T69" s="40"/>
      <c r="U69" s="14"/>
      <c r="V69" s="26"/>
    </row>
    <row r="70" spans="1:22" ht="15.75" customHeight="1">
      <c r="A70" s="118" t="s">
        <v>156</v>
      </c>
      <c r="B70" s="22" t="s">
        <v>31</v>
      </c>
      <c r="C70" s="4"/>
      <c r="D70" s="4"/>
      <c r="E70" s="4"/>
      <c r="F70" s="4">
        <v>12</v>
      </c>
      <c r="G70" s="5">
        <f t="shared" si="3"/>
        <v>1</v>
      </c>
      <c r="H70" s="4">
        <v>30</v>
      </c>
      <c r="I70" s="17">
        <v>4</v>
      </c>
      <c r="J70" s="4"/>
      <c r="K70" s="4"/>
      <c r="L70" s="4">
        <v>4</v>
      </c>
      <c r="M70" s="13">
        <f>H70-I70</f>
        <v>26</v>
      </c>
      <c r="N70" s="30"/>
      <c r="O70" s="110"/>
      <c r="P70" s="14"/>
      <c r="Q70" s="32"/>
      <c r="R70" s="101"/>
      <c r="S70" s="71" t="s">
        <v>246</v>
      </c>
      <c r="T70" s="40"/>
      <c r="U70" s="14"/>
      <c r="V70" s="26"/>
    </row>
    <row r="71" spans="1:22" ht="15.75" customHeight="1">
      <c r="A71" s="118" t="s">
        <v>157</v>
      </c>
      <c r="B71" s="19" t="s">
        <v>63</v>
      </c>
      <c r="C71" s="4"/>
      <c r="D71" s="4"/>
      <c r="E71" s="4"/>
      <c r="F71" s="4"/>
      <c r="G71" s="5">
        <f t="shared" si="3"/>
        <v>4.5</v>
      </c>
      <c r="H71" s="89">
        <f>SUM(H72:H73)</f>
        <v>135</v>
      </c>
      <c r="I71" s="17"/>
      <c r="J71" s="11"/>
      <c r="K71" s="12"/>
      <c r="L71" s="12"/>
      <c r="M71" s="13"/>
      <c r="N71" s="50"/>
      <c r="O71" s="110"/>
      <c r="P71" s="14"/>
      <c r="Q71" s="32"/>
      <c r="R71" s="101"/>
      <c r="S71" s="14"/>
      <c r="T71" s="40"/>
      <c r="U71" s="14"/>
      <c r="V71" s="26"/>
    </row>
    <row r="72" spans="1:22" ht="15.75" customHeight="1">
      <c r="A72" s="27"/>
      <c r="B72" s="22" t="s">
        <v>30</v>
      </c>
      <c r="C72" s="4"/>
      <c r="D72" s="4"/>
      <c r="E72" s="4"/>
      <c r="F72" s="4"/>
      <c r="G72" s="5">
        <f t="shared" si="3"/>
        <v>1.5</v>
      </c>
      <c r="H72" s="4">
        <v>45</v>
      </c>
      <c r="I72" s="17"/>
      <c r="J72" s="11"/>
      <c r="K72" s="12"/>
      <c r="L72" s="12"/>
      <c r="M72" s="13"/>
      <c r="N72" s="50"/>
      <c r="O72" s="110"/>
      <c r="P72" s="14"/>
      <c r="Q72" s="32"/>
      <c r="R72" s="101"/>
      <c r="S72" s="14"/>
      <c r="T72" s="40"/>
      <c r="U72" s="14"/>
      <c r="V72" s="26"/>
    </row>
    <row r="73" spans="1:22" ht="15.75" customHeight="1">
      <c r="A73" s="118" t="s">
        <v>158</v>
      </c>
      <c r="B73" s="22" t="s">
        <v>31</v>
      </c>
      <c r="C73" s="4">
        <v>12</v>
      </c>
      <c r="D73" s="4"/>
      <c r="E73" s="4"/>
      <c r="F73" s="4"/>
      <c r="G73" s="5">
        <f t="shared" si="3"/>
        <v>3</v>
      </c>
      <c r="H73" s="4">
        <v>90</v>
      </c>
      <c r="I73" s="17">
        <v>6</v>
      </c>
      <c r="J73" s="11" t="s">
        <v>246</v>
      </c>
      <c r="K73" s="4" t="s">
        <v>252</v>
      </c>
      <c r="L73" s="4"/>
      <c r="M73" s="13">
        <f>H73-I73</f>
        <v>84</v>
      </c>
      <c r="N73" s="27"/>
      <c r="O73" s="98"/>
      <c r="P73" s="13"/>
      <c r="Q73" s="27"/>
      <c r="R73" s="101"/>
      <c r="S73" s="70" t="s">
        <v>253</v>
      </c>
      <c r="T73" s="25"/>
      <c r="U73" s="13"/>
      <c r="V73" s="26"/>
    </row>
    <row r="74" spans="1:22" ht="15.75" customHeight="1">
      <c r="A74" s="118" t="s">
        <v>159</v>
      </c>
      <c r="B74" s="19" t="s">
        <v>61</v>
      </c>
      <c r="C74" s="4"/>
      <c r="D74" s="4"/>
      <c r="E74" s="4"/>
      <c r="F74" s="4"/>
      <c r="G74" s="5">
        <f t="shared" si="3"/>
        <v>6</v>
      </c>
      <c r="H74" s="89">
        <f>SUM(H75:H77)</f>
        <v>180</v>
      </c>
      <c r="I74" s="17"/>
      <c r="J74" s="11"/>
      <c r="K74" s="12"/>
      <c r="L74" s="12"/>
      <c r="M74" s="13"/>
      <c r="N74" s="50"/>
      <c r="O74" s="110"/>
      <c r="P74" s="14"/>
      <c r="Q74" s="32"/>
      <c r="R74" s="101"/>
      <c r="S74" s="14"/>
      <c r="T74" s="40"/>
      <c r="U74" s="14"/>
      <c r="V74" s="26"/>
    </row>
    <row r="75" spans="2:22" ht="15.75" customHeight="1">
      <c r="B75" s="22" t="s">
        <v>30</v>
      </c>
      <c r="C75" s="4"/>
      <c r="D75" s="4"/>
      <c r="E75" s="4"/>
      <c r="F75" s="4"/>
      <c r="G75" s="5">
        <f t="shared" si="3"/>
        <v>1.5</v>
      </c>
      <c r="H75" s="20">
        <v>45</v>
      </c>
      <c r="I75" s="17"/>
      <c r="J75" s="11"/>
      <c r="K75" s="12"/>
      <c r="L75" s="12"/>
      <c r="M75" s="13"/>
      <c r="N75" s="50"/>
      <c r="O75" s="110"/>
      <c r="P75" s="14"/>
      <c r="Q75" s="32"/>
      <c r="R75" s="101"/>
      <c r="S75" s="14"/>
      <c r="T75" s="40"/>
      <c r="U75" s="14"/>
      <c r="V75" s="26"/>
    </row>
    <row r="76" spans="1:22" ht="15.75" customHeight="1">
      <c r="A76" s="118" t="s">
        <v>160</v>
      </c>
      <c r="B76" s="22" t="s">
        <v>31</v>
      </c>
      <c r="C76" s="4"/>
      <c r="D76" s="4">
        <v>13</v>
      </c>
      <c r="E76" s="4"/>
      <c r="F76" s="4"/>
      <c r="G76" s="5">
        <f t="shared" si="3"/>
        <v>3</v>
      </c>
      <c r="H76" s="4">
        <v>90</v>
      </c>
      <c r="I76" s="17">
        <v>6</v>
      </c>
      <c r="J76" s="11" t="s">
        <v>246</v>
      </c>
      <c r="K76" s="4" t="s">
        <v>252</v>
      </c>
      <c r="L76" s="4"/>
      <c r="M76" s="13">
        <f>H76-I76</f>
        <v>84</v>
      </c>
      <c r="N76" s="27"/>
      <c r="O76" s="98"/>
      <c r="P76" s="13"/>
      <c r="Q76" s="27"/>
      <c r="R76" s="98"/>
      <c r="S76" s="13"/>
      <c r="T76" s="70" t="s">
        <v>253</v>
      </c>
      <c r="U76" s="14"/>
      <c r="V76" s="26"/>
    </row>
    <row r="77" spans="1:22" ht="15.75" customHeight="1">
      <c r="A77" s="118" t="s">
        <v>161</v>
      </c>
      <c r="B77" s="22" t="s">
        <v>31</v>
      </c>
      <c r="C77" s="4"/>
      <c r="D77" s="4"/>
      <c r="E77" s="4"/>
      <c r="F77" s="4">
        <v>14</v>
      </c>
      <c r="G77" s="5">
        <f t="shared" si="3"/>
        <v>1.5</v>
      </c>
      <c r="H77" s="4"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27"/>
      <c r="O77" s="98"/>
      <c r="P77" s="13"/>
      <c r="Q77" s="27"/>
      <c r="R77" s="98"/>
      <c r="S77" s="13"/>
      <c r="T77" s="25"/>
      <c r="U77" s="6" t="s">
        <v>246</v>
      </c>
      <c r="V77" s="26"/>
    </row>
    <row r="78" spans="1:22" ht="15.75" customHeight="1">
      <c r="A78" s="118" t="s">
        <v>162</v>
      </c>
      <c r="B78" s="19" t="s">
        <v>60</v>
      </c>
      <c r="C78" s="4"/>
      <c r="D78" s="4"/>
      <c r="E78" s="4"/>
      <c r="F78" s="4"/>
      <c r="G78" s="5">
        <f t="shared" si="3"/>
        <v>8</v>
      </c>
      <c r="H78" s="89">
        <f>SUM(H79:H81)</f>
        <v>240</v>
      </c>
      <c r="I78" s="17"/>
      <c r="J78" s="11"/>
      <c r="K78" s="12"/>
      <c r="L78" s="12"/>
      <c r="M78" s="13"/>
      <c r="N78" s="30"/>
      <c r="O78" s="99"/>
      <c r="P78" s="13"/>
      <c r="Q78" s="27"/>
      <c r="R78" s="98"/>
      <c r="S78" s="13"/>
      <c r="T78" s="25"/>
      <c r="U78" s="13"/>
      <c r="V78" s="26"/>
    </row>
    <row r="79" spans="1:22" ht="15.75" customHeight="1">
      <c r="A79" s="27"/>
      <c r="B79" s="22" t="s">
        <v>30</v>
      </c>
      <c r="C79" s="4"/>
      <c r="D79" s="4"/>
      <c r="E79" s="4"/>
      <c r="F79" s="4"/>
      <c r="G79" s="5">
        <f t="shared" si="3"/>
        <v>3</v>
      </c>
      <c r="H79" s="20">
        <v>90</v>
      </c>
      <c r="I79" s="17"/>
      <c r="J79" s="11"/>
      <c r="K79" s="12"/>
      <c r="L79" s="12"/>
      <c r="M79" s="13"/>
      <c r="N79" s="30"/>
      <c r="O79" s="110"/>
      <c r="P79" s="14"/>
      <c r="Q79" s="32"/>
      <c r="R79" s="101"/>
      <c r="S79" s="14"/>
      <c r="T79" s="40"/>
      <c r="U79" s="14"/>
      <c r="V79" s="26"/>
    </row>
    <row r="80" spans="1:22" ht="15.75" customHeight="1">
      <c r="A80" s="118" t="s">
        <v>163</v>
      </c>
      <c r="B80" s="22" t="s">
        <v>31</v>
      </c>
      <c r="C80" s="21">
        <v>10</v>
      </c>
      <c r="D80" s="12"/>
      <c r="E80" s="12"/>
      <c r="F80" s="10"/>
      <c r="G80" s="5">
        <f t="shared" si="3"/>
        <v>3.5</v>
      </c>
      <c r="H80" s="4">
        <v>105</v>
      </c>
      <c r="I80" s="17">
        <v>6</v>
      </c>
      <c r="J80" s="11" t="s">
        <v>246</v>
      </c>
      <c r="K80" s="4" t="s">
        <v>252</v>
      </c>
      <c r="L80" s="12"/>
      <c r="M80" s="13">
        <f>H80-I80</f>
        <v>99</v>
      </c>
      <c r="N80" s="30"/>
      <c r="O80" s="110"/>
      <c r="P80" s="14"/>
      <c r="Q80" s="70" t="s">
        <v>253</v>
      </c>
      <c r="R80" s="102"/>
      <c r="S80" s="14"/>
      <c r="T80" s="40"/>
      <c r="U80" s="14"/>
      <c r="V80" s="26"/>
    </row>
    <row r="81" spans="1:22" ht="15.75" customHeight="1">
      <c r="A81" s="118" t="s">
        <v>164</v>
      </c>
      <c r="B81" s="22" t="s">
        <v>31</v>
      </c>
      <c r="C81" s="5"/>
      <c r="D81" s="5"/>
      <c r="E81" s="5"/>
      <c r="F81" s="5">
        <v>12</v>
      </c>
      <c r="G81" s="5">
        <f t="shared" si="3"/>
        <v>1.5</v>
      </c>
      <c r="H81" s="4">
        <v>45</v>
      </c>
      <c r="I81" s="17">
        <v>4</v>
      </c>
      <c r="J81" s="4"/>
      <c r="K81" s="4"/>
      <c r="L81" s="4">
        <v>4</v>
      </c>
      <c r="M81" s="13">
        <f>H81-I81</f>
        <v>41</v>
      </c>
      <c r="N81" s="32"/>
      <c r="O81" s="101"/>
      <c r="P81" s="14"/>
      <c r="Q81" s="25"/>
      <c r="R81" s="98"/>
      <c r="S81" s="72" t="s">
        <v>246</v>
      </c>
      <c r="T81" s="40"/>
      <c r="U81" s="14"/>
      <c r="V81" s="26"/>
    </row>
    <row r="82" spans="1:22" ht="15.75" customHeight="1">
      <c r="A82" s="118" t="s">
        <v>165</v>
      </c>
      <c r="B82" s="19" t="s">
        <v>55</v>
      </c>
      <c r="C82" s="4"/>
      <c r="D82" s="4"/>
      <c r="E82" s="4"/>
      <c r="F82" s="4"/>
      <c r="G82" s="5">
        <f t="shared" si="3"/>
        <v>7.5</v>
      </c>
      <c r="H82" s="89">
        <f>SUM(H83:H84)</f>
        <v>225</v>
      </c>
      <c r="I82" s="17"/>
      <c r="J82" s="11"/>
      <c r="K82" s="12"/>
      <c r="L82" s="12"/>
      <c r="M82" s="13"/>
      <c r="N82" s="30"/>
      <c r="O82" s="110"/>
      <c r="P82" s="14"/>
      <c r="Q82" s="32"/>
      <c r="R82" s="101"/>
      <c r="S82" s="14"/>
      <c r="T82" s="40"/>
      <c r="U82" s="14"/>
      <c r="V82" s="26"/>
    </row>
    <row r="83" spans="1:22" ht="15.75" customHeight="1">
      <c r="A83" s="27"/>
      <c r="B83" s="22" t="s">
        <v>30</v>
      </c>
      <c r="C83" s="4"/>
      <c r="D83" s="4"/>
      <c r="E83" s="4"/>
      <c r="F83" s="4"/>
      <c r="G83" s="5">
        <f t="shared" si="3"/>
        <v>4.5</v>
      </c>
      <c r="H83" s="20">
        <v>135</v>
      </c>
      <c r="I83" s="17"/>
      <c r="J83" s="11"/>
      <c r="K83" s="12"/>
      <c r="L83" s="12"/>
      <c r="M83" s="13"/>
      <c r="N83" s="30"/>
      <c r="O83" s="110"/>
      <c r="P83" s="14"/>
      <c r="Q83" s="32"/>
      <c r="R83" s="101"/>
      <c r="S83" s="14"/>
      <c r="T83" s="40"/>
      <c r="U83" s="14"/>
      <c r="V83" s="26"/>
    </row>
    <row r="84" spans="1:22" ht="15.75" customHeight="1">
      <c r="A84" s="118" t="s">
        <v>166</v>
      </c>
      <c r="B84" s="22" t="s">
        <v>31</v>
      </c>
      <c r="C84" s="4">
        <v>12</v>
      </c>
      <c r="D84" s="4"/>
      <c r="E84" s="4"/>
      <c r="F84" s="4"/>
      <c r="G84" s="5">
        <f t="shared" si="3"/>
        <v>3</v>
      </c>
      <c r="H84" s="4">
        <v>90</v>
      </c>
      <c r="I84" s="17">
        <v>6</v>
      </c>
      <c r="J84" s="11" t="s">
        <v>246</v>
      </c>
      <c r="K84" s="4" t="s">
        <v>252</v>
      </c>
      <c r="L84" s="12"/>
      <c r="M84" s="13">
        <f>H84-I84</f>
        <v>84</v>
      </c>
      <c r="N84" s="30"/>
      <c r="O84" s="99"/>
      <c r="P84" s="16"/>
      <c r="Q84" s="32"/>
      <c r="R84" s="101"/>
      <c r="S84" s="70" t="s">
        <v>253</v>
      </c>
      <c r="T84" s="70"/>
      <c r="U84" s="4"/>
      <c r="V84" s="26"/>
    </row>
    <row r="85" spans="1:22" ht="15.75" customHeight="1">
      <c r="A85" s="118" t="s">
        <v>167</v>
      </c>
      <c r="B85" s="19" t="s">
        <v>187</v>
      </c>
      <c r="C85" s="4"/>
      <c r="D85" s="4"/>
      <c r="E85" s="4"/>
      <c r="F85" s="4"/>
      <c r="G85" s="4">
        <f aca="true" t="shared" si="4" ref="G85:G101">H85/30</f>
        <v>4</v>
      </c>
      <c r="H85" s="89">
        <f>SUM(H86:H88)</f>
        <v>120</v>
      </c>
      <c r="I85" s="17"/>
      <c r="J85" s="11"/>
      <c r="K85" s="12"/>
      <c r="L85" s="12"/>
      <c r="M85" s="13"/>
      <c r="N85" s="50"/>
      <c r="O85" s="110"/>
      <c r="P85" s="14"/>
      <c r="Q85" s="32"/>
      <c r="R85" s="101"/>
      <c r="S85" s="14"/>
      <c r="T85" s="40"/>
      <c r="U85" s="76"/>
      <c r="V85" s="26"/>
    </row>
    <row r="86" spans="1:22" ht="15.75" customHeight="1">
      <c r="A86" s="27"/>
      <c r="B86" s="181" t="s">
        <v>242</v>
      </c>
      <c r="C86" s="4"/>
      <c r="D86" s="4"/>
      <c r="E86" s="4"/>
      <c r="F86" s="4"/>
      <c r="G86" s="4">
        <f t="shared" si="4"/>
        <v>2</v>
      </c>
      <c r="H86" s="161">
        <v>60</v>
      </c>
      <c r="I86" s="17"/>
      <c r="J86" s="11"/>
      <c r="K86" s="12"/>
      <c r="L86" s="12"/>
      <c r="M86" s="13"/>
      <c r="N86" s="50"/>
      <c r="O86" s="110"/>
      <c r="P86" s="14"/>
      <c r="Q86" s="32"/>
      <c r="R86" s="101"/>
      <c r="S86" s="14"/>
      <c r="T86" s="40"/>
      <c r="U86" s="76"/>
      <c r="V86" s="26"/>
    </row>
    <row r="87" spans="1:22" ht="15.75" customHeight="1">
      <c r="A87" s="105"/>
      <c r="B87" s="181" t="s">
        <v>243</v>
      </c>
      <c r="C87" s="4"/>
      <c r="D87" s="4"/>
      <c r="E87" s="4"/>
      <c r="F87" s="4"/>
      <c r="G87" s="4">
        <f t="shared" si="4"/>
        <v>0.5</v>
      </c>
      <c r="H87" s="161">
        <v>15</v>
      </c>
      <c r="I87" s="17"/>
      <c r="J87" s="11"/>
      <c r="K87" s="12"/>
      <c r="L87" s="12"/>
      <c r="M87" s="13"/>
      <c r="N87" s="50"/>
      <c r="O87" s="110"/>
      <c r="P87" s="14"/>
      <c r="Q87" s="40"/>
      <c r="R87" s="101"/>
      <c r="S87" s="14"/>
      <c r="T87" s="40"/>
      <c r="U87" s="76"/>
      <c r="V87" s="26"/>
    </row>
    <row r="88" spans="1:22" ht="15.75" customHeight="1">
      <c r="A88" s="118" t="s">
        <v>168</v>
      </c>
      <c r="B88" s="68" t="s">
        <v>31</v>
      </c>
      <c r="C88" s="4">
        <v>14</v>
      </c>
      <c r="D88" s="4"/>
      <c r="E88" s="4"/>
      <c r="F88" s="4"/>
      <c r="G88" s="4">
        <f t="shared" si="4"/>
        <v>1.5</v>
      </c>
      <c r="H88" s="4">
        <v>45</v>
      </c>
      <c r="I88" s="17">
        <v>4</v>
      </c>
      <c r="J88" s="4">
        <v>4</v>
      </c>
      <c r="K88" s="4"/>
      <c r="L88" s="4"/>
      <c r="M88" s="13">
        <f>H88-I88</f>
        <v>41</v>
      </c>
      <c r="N88" s="27"/>
      <c r="O88" s="98"/>
      <c r="P88" s="13"/>
      <c r="Q88" s="25"/>
      <c r="R88" s="98"/>
      <c r="S88" s="13"/>
      <c r="T88" s="25"/>
      <c r="U88" s="182">
        <v>4</v>
      </c>
      <c r="V88" s="26"/>
    </row>
    <row r="89" spans="1:22" ht="15.75" customHeight="1">
      <c r="A89" s="118" t="s">
        <v>169</v>
      </c>
      <c r="B89" s="19" t="s">
        <v>59</v>
      </c>
      <c r="C89" s="4"/>
      <c r="D89" s="4"/>
      <c r="E89" s="4"/>
      <c r="F89" s="4"/>
      <c r="G89" s="5">
        <f t="shared" si="4"/>
        <v>10</v>
      </c>
      <c r="H89" s="89">
        <f>SUM(H90:H92)</f>
        <v>300</v>
      </c>
      <c r="I89" s="17"/>
      <c r="J89" s="11"/>
      <c r="K89" s="12"/>
      <c r="L89" s="12"/>
      <c r="M89" s="13"/>
      <c r="N89" s="30"/>
      <c r="O89" s="110"/>
      <c r="P89" s="14"/>
      <c r="Q89" s="32"/>
      <c r="R89" s="101"/>
      <c r="S89" s="14"/>
      <c r="T89" s="40"/>
      <c r="U89" s="14"/>
      <c r="V89" s="26"/>
    </row>
    <row r="90" spans="2:22" ht="15.75" customHeight="1">
      <c r="B90" s="22" t="s">
        <v>30</v>
      </c>
      <c r="C90" s="4"/>
      <c r="D90" s="4"/>
      <c r="E90" s="4"/>
      <c r="F90" s="4"/>
      <c r="G90" s="5">
        <f t="shared" si="4"/>
        <v>4</v>
      </c>
      <c r="H90" s="20">
        <v>120</v>
      </c>
      <c r="I90" s="17"/>
      <c r="J90" s="11"/>
      <c r="K90" s="12"/>
      <c r="L90" s="12"/>
      <c r="M90" s="13"/>
      <c r="N90" s="30"/>
      <c r="O90" s="110"/>
      <c r="P90" s="14"/>
      <c r="Q90" s="32"/>
      <c r="R90" s="101"/>
      <c r="S90" s="14"/>
      <c r="T90" s="40"/>
      <c r="U90" s="14"/>
      <c r="V90" s="26"/>
    </row>
    <row r="91" spans="1:22" ht="15.75" customHeight="1">
      <c r="A91" s="118" t="s">
        <v>170</v>
      </c>
      <c r="B91" s="22" t="s">
        <v>31</v>
      </c>
      <c r="C91" s="4"/>
      <c r="D91" s="4">
        <v>7</v>
      </c>
      <c r="E91" s="4"/>
      <c r="F91" s="4"/>
      <c r="G91" s="5">
        <f>H91/30</f>
        <v>4</v>
      </c>
      <c r="H91" s="4">
        <v>120</v>
      </c>
      <c r="I91" s="17">
        <f>SUM(J91:L91)</f>
        <v>4</v>
      </c>
      <c r="J91" s="11">
        <v>4</v>
      </c>
      <c r="K91" s="12"/>
      <c r="L91" s="4"/>
      <c r="M91" s="13">
        <f>H91-I91</f>
        <v>116</v>
      </c>
      <c r="N91" s="30">
        <v>4</v>
      </c>
      <c r="O91" s="110"/>
      <c r="P91" s="14"/>
      <c r="Q91" s="32"/>
      <c r="R91" s="101"/>
      <c r="S91" s="14"/>
      <c r="T91" s="40"/>
      <c r="U91" s="14"/>
      <c r="V91" s="26"/>
    </row>
    <row r="92" spans="1:22" ht="15.75" customHeight="1">
      <c r="A92" s="118" t="s">
        <v>171</v>
      </c>
      <c r="B92" s="22" t="s">
        <v>31</v>
      </c>
      <c r="C92" s="4">
        <v>9</v>
      </c>
      <c r="D92" s="4"/>
      <c r="E92" s="4"/>
      <c r="F92" s="4"/>
      <c r="G92" s="5">
        <f t="shared" si="4"/>
        <v>2</v>
      </c>
      <c r="H92" s="4">
        <v>60</v>
      </c>
      <c r="I92" s="17">
        <f>SUM(J92:L92)</f>
        <v>4</v>
      </c>
      <c r="J92" s="11">
        <v>4</v>
      </c>
      <c r="K92" s="12"/>
      <c r="L92" s="4"/>
      <c r="M92" s="13">
        <f>H92-I92</f>
        <v>56</v>
      </c>
      <c r="N92" s="30"/>
      <c r="O92" s="110"/>
      <c r="P92" s="14">
        <v>4</v>
      </c>
      <c r="Q92" s="32"/>
      <c r="R92" s="101"/>
      <c r="S92" s="14"/>
      <c r="T92" s="40"/>
      <c r="U92" s="14"/>
      <c r="V92" s="26"/>
    </row>
    <row r="93" spans="1:22" ht="15.75" customHeight="1">
      <c r="A93" s="118" t="s">
        <v>172</v>
      </c>
      <c r="B93" s="19" t="s">
        <v>57</v>
      </c>
      <c r="C93" s="4"/>
      <c r="D93" s="4"/>
      <c r="E93" s="4"/>
      <c r="F93" s="4"/>
      <c r="G93" s="5">
        <f t="shared" si="4"/>
        <v>7.5</v>
      </c>
      <c r="H93" s="89">
        <f>SUM(H94:H95)</f>
        <v>225</v>
      </c>
      <c r="I93" s="17"/>
      <c r="J93" s="11"/>
      <c r="K93" s="12"/>
      <c r="L93" s="12"/>
      <c r="M93" s="13"/>
      <c r="N93" s="30"/>
      <c r="O93" s="110"/>
      <c r="P93" s="14"/>
      <c r="Q93" s="32"/>
      <c r="R93" s="101"/>
      <c r="S93" s="14"/>
      <c r="T93" s="40"/>
      <c r="U93" s="14"/>
      <c r="V93" s="26"/>
    </row>
    <row r="94" spans="1:22" ht="15.75" customHeight="1">
      <c r="A94" s="118"/>
      <c r="B94" s="22" t="s">
        <v>30</v>
      </c>
      <c r="C94" s="4"/>
      <c r="D94" s="4"/>
      <c r="E94" s="4"/>
      <c r="F94" s="4"/>
      <c r="G94" s="5">
        <f t="shared" si="4"/>
        <v>5.5</v>
      </c>
      <c r="H94" s="20">
        <v>165</v>
      </c>
      <c r="I94" s="17"/>
      <c r="J94" s="11"/>
      <c r="K94" s="12"/>
      <c r="L94" s="12"/>
      <c r="M94" s="13"/>
      <c r="N94" s="30"/>
      <c r="O94" s="99"/>
      <c r="P94" s="13"/>
      <c r="Q94" s="27"/>
      <c r="R94" s="98"/>
      <c r="S94" s="13"/>
      <c r="T94" s="25"/>
      <c r="U94" s="13"/>
      <c r="V94" s="26"/>
    </row>
    <row r="95" spans="1:22" ht="15.75" customHeight="1">
      <c r="A95" s="118" t="s">
        <v>173</v>
      </c>
      <c r="B95" s="22" t="s">
        <v>31</v>
      </c>
      <c r="C95" s="4">
        <v>14</v>
      </c>
      <c r="D95" s="4"/>
      <c r="E95" s="4"/>
      <c r="F95" s="4"/>
      <c r="G95" s="5">
        <f t="shared" si="4"/>
        <v>2</v>
      </c>
      <c r="H95" s="4">
        <v>60</v>
      </c>
      <c r="I95" s="17">
        <v>6</v>
      </c>
      <c r="J95" s="11" t="s">
        <v>246</v>
      </c>
      <c r="K95" s="4" t="s">
        <v>252</v>
      </c>
      <c r="L95" s="12"/>
      <c r="M95" s="13">
        <f>H95-I95</f>
        <v>54</v>
      </c>
      <c r="N95" s="30"/>
      <c r="O95" s="110"/>
      <c r="P95" s="14"/>
      <c r="Q95" s="32"/>
      <c r="R95" s="101"/>
      <c r="S95" s="14"/>
      <c r="T95" s="40"/>
      <c r="U95" s="70" t="s">
        <v>253</v>
      </c>
      <c r="V95" s="26"/>
    </row>
    <row r="96" spans="1:22" ht="15.75" customHeight="1">
      <c r="A96" s="118" t="s">
        <v>174</v>
      </c>
      <c r="B96" s="19" t="s">
        <v>56</v>
      </c>
      <c r="C96" s="4"/>
      <c r="D96" s="4"/>
      <c r="E96" s="4"/>
      <c r="F96" s="4"/>
      <c r="G96" s="5">
        <f t="shared" si="4"/>
        <v>7</v>
      </c>
      <c r="H96" s="89">
        <f>SUM(H97:H98)</f>
        <v>210</v>
      </c>
      <c r="I96" s="17"/>
      <c r="J96" s="11"/>
      <c r="K96" s="12"/>
      <c r="L96" s="12"/>
      <c r="M96" s="13"/>
      <c r="N96" s="30"/>
      <c r="O96" s="110"/>
      <c r="P96" s="14"/>
      <c r="Q96" s="32"/>
      <c r="R96" s="101"/>
      <c r="S96" s="14"/>
      <c r="T96" s="40"/>
      <c r="U96" s="14"/>
      <c r="V96" s="26"/>
    </row>
    <row r="97" spans="1:22" ht="15.75" customHeight="1">
      <c r="A97" s="27"/>
      <c r="B97" s="22" t="s">
        <v>30</v>
      </c>
      <c r="C97" s="4"/>
      <c r="D97" s="4"/>
      <c r="E97" s="4"/>
      <c r="F97" s="4"/>
      <c r="G97" s="5">
        <f t="shared" si="4"/>
        <v>3</v>
      </c>
      <c r="H97" s="20">
        <v>90</v>
      </c>
      <c r="I97" s="17"/>
      <c r="J97" s="11"/>
      <c r="K97" s="12"/>
      <c r="L97" s="12"/>
      <c r="M97" s="13"/>
      <c r="N97" s="30"/>
      <c r="O97" s="110"/>
      <c r="P97" s="14"/>
      <c r="Q97" s="32"/>
      <c r="R97" s="101"/>
      <c r="S97" s="14"/>
      <c r="T97" s="40"/>
      <c r="U97" s="14"/>
      <c r="V97" s="26"/>
    </row>
    <row r="98" spans="1:22" ht="15.75" customHeight="1">
      <c r="A98" s="118" t="s">
        <v>175</v>
      </c>
      <c r="B98" s="22" t="s">
        <v>31</v>
      </c>
      <c r="C98" s="4">
        <v>13</v>
      </c>
      <c r="D98" s="4"/>
      <c r="E98" s="4"/>
      <c r="F98" s="4"/>
      <c r="G98" s="5">
        <f t="shared" si="4"/>
        <v>4</v>
      </c>
      <c r="H98" s="4">
        <v>120</v>
      </c>
      <c r="I98" s="17">
        <v>6</v>
      </c>
      <c r="J98" s="11" t="s">
        <v>246</v>
      </c>
      <c r="K98" s="4" t="s">
        <v>252</v>
      </c>
      <c r="L98" s="12"/>
      <c r="M98" s="13">
        <f>H98-I98</f>
        <v>114</v>
      </c>
      <c r="N98" s="30"/>
      <c r="O98" s="110"/>
      <c r="P98" s="14"/>
      <c r="Q98" s="32"/>
      <c r="R98" s="101"/>
      <c r="S98" s="14"/>
      <c r="T98" s="70" t="s">
        <v>253</v>
      </c>
      <c r="U98" s="14"/>
      <c r="V98" s="26"/>
    </row>
    <row r="99" spans="1:22" ht="15.75" customHeight="1">
      <c r="A99" s="118" t="s">
        <v>176</v>
      </c>
      <c r="B99" s="67" t="s">
        <v>67</v>
      </c>
      <c r="C99" s="4"/>
      <c r="D99" s="4"/>
      <c r="E99" s="4"/>
      <c r="F99" s="4"/>
      <c r="G99" s="5">
        <f t="shared" si="4"/>
        <v>7</v>
      </c>
      <c r="H99" s="89">
        <f>SUM(H100:H101)</f>
        <v>210</v>
      </c>
      <c r="I99" s="17"/>
      <c r="J99" s="11"/>
      <c r="K99" s="12"/>
      <c r="L99" s="12"/>
      <c r="M99" s="13"/>
      <c r="N99" s="30"/>
      <c r="O99" s="110"/>
      <c r="P99" s="14"/>
      <c r="Q99" s="32"/>
      <c r="R99" s="101"/>
      <c r="S99" s="14"/>
      <c r="T99" s="40"/>
      <c r="U99" s="14"/>
      <c r="V99" s="26"/>
    </row>
    <row r="100" spans="1:22" ht="15.75" customHeight="1">
      <c r="A100" s="27"/>
      <c r="B100" s="68" t="s">
        <v>30</v>
      </c>
      <c r="C100" s="4"/>
      <c r="D100" s="4"/>
      <c r="E100" s="4"/>
      <c r="F100" s="4"/>
      <c r="G100" s="5">
        <f t="shared" si="4"/>
        <v>3</v>
      </c>
      <c r="H100" s="20">
        <v>90</v>
      </c>
      <c r="I100" s="17"/>
      <c r="J100" s="11"/>
      <c r="K100" s="12"/>
      <c r="L100" s="12"/>
      <c r="M100" s="13"/>
      <c r="N100" s="30"/>
      <c r="O100" s="110"/>
      <c r="P100" s="14"/>
      <c r="Q100" s="32"/>
      <c r="R100" s="101"/>
      <c r="S100" s="14"/>
      <c r="T100" s="40"/>
      <c r="U100" s="14"/>
      <c r="V100" s="26"/>
    </row>
    <row r="101" spans="1:22" ht="15.75" customHeight="1" thickBot="1">
      <c r="A101" s="118" t="s">
        <v>177</v>
      </c>
      <c r="B101" s="69" t="s">
        <v>31</v>
      </c>
      <c r="C101" s="8">
        <v>10</v>
      </c>
      <c r="D101" s="8"/>
      <c r="E101" s="8"/>
      <c r="F101" s="8"/>
      <c r="G101" s="5">
        <f t="shared" si="4"/>
        <v>4</v>
      </c>
      <c r="H101" s="4">
        <v>120</v>
      </c>
      <c r="I101" s="17">
        <v>6</v>
      </c>
      <c r="J101" s="11" t="s">
        <v>246</v>
      </c>
      <c r="K101" s="4" t="s">
        <v>252</v>
      </c>
      <c r="L101" s="8"/>
      <c r="M101" s="15">
        <f>H101-I101</f>
        <v>114</v>
      </c>
      <c r="N101" s="35"/>
      <c r="O101" s="106"/>
      <c r="P101" s="15"/>
      <c r="Q101" s="70" t="s">
        <v>253</v>
      </c>
      <c r="R101" s="103"/>
      <c r="S101" s="24"/>
      <c r="T101" s="39"/>
      <c r="U101" s="24"/>
      <c r="V101" s="66"/>
    </row>
    <row r="102" spans="1:22" ht="18" customHeight="1" thickBot="1">
      <c r="A102" s="281" t="s">
        <v>4</v>
      </c>
      <c r="B102" s="282"/>
      <c r="C102" s="60"/>
      <c r="D102" s="60"/>
      <c r="E102" s="60"/>
      <c r="F102" s="60"/>
      <c r="G102" s="203">
        <f>SUM(G56,G59,G62,G65:G66,G71,G74,G78,G82,G85,G89,G93,G96,G99)</f>
        <v>82</v>
      </c>
      <c r="H102" s="9">
        <f>SUM(H56,H59,H62,H65:H66,H71,H74,H78,H82,H85,H89,H93,H96,H99)</f>
        <v>2460</v>
      </c>
      <c r="I102" s="61"/>
      <c r="J102" s="62"/>
      <c r="K102" s="63"/>
      <c r="L102" s="60"/>
      <c r="M102" s="60"/>
      <c r="N102" s="60"/>
      <c r="O102" s="60"/>
      <c r="P102" s="60"/>
      <c r="Q102" s="64"/>
      <c r="R102" s="64"/>
      <c r="S102" s="60"/>
      <c r="T102" s="60"/>
      <c r="U102" s="60"/>
      <c r="V102" s="65"/>
    </row>
    <row r="103" spans="1:22" ht="18" customHeight="1" thickBot="1">
      <c r="A103" s="281" t="s">
        <v>65</v>
      </c>
      <c r="B103" s="282"/>
      <c r="C103" s="60"/>
      <c r="D103" s="60"/>
      <c r="E103" s="60"/>
      <c r="F103" s="60"/>
      <c r="G103" s="59">
        <f>SUMIF($B$56:$B$101,"=на базі ВНЗ 1 рівня",G56:G101)+G65+G86+G87</f>
        <v>37</v>
      </c>
      <c r="H103" s="59">
        <f>SUMIF($B$56:$B$101,"=на базі ВНЗ 1 рівня",H56:H101)+H65+H86+H87</f>
        <v>1110</v>
      </c>
      <c r="I103" s="61"/>
      <c r="J103" s="62"/>
      <c r="K103" s="63"/>
      <c r="L103" s="60"/>
      <c r="M103" s="60"/>
      <c r="N103" s="60"/>
      <c r="O103" s="60"/>
      <c r="P103" s="60"/>
      <c r="Q103" s="64"/>
      <c r="R103" s="64"/>
      <c r="S103" s="60"/>
      <c r="T103" s="60"/>
      <c r="U103" s="60"/>
      <c r="V103" s="65"/>
    </row>
    <row r="104" spans="1:22" ht="18" customHeight="1" thickBot="1">
      <c r="A104" s="281" t="s">
        <v>66</v>
      </c>
      <c r="B104" s="282"/>
      <c r="C104" s="46"/>
      <c r="D104" s="46"/>
      <c r="E104" s="46"/>
      <c r="F104" s="46"/>
      <c r="G104" s="203">
        <f>SUMIF($B$56:$B$101,"=на базі академії",G56:G101)</f>
        <v>45</v>
      </c>
      <c r="H104" s="59">
        <f>SUMIF($B$56:$B$101,"=на базі академії",H56:H101)+H56+H62</f>
        <v>1530</v>
      </c>
      <c r="I104" s="52">
        <f aca="true" t="shared" si="5" ref="I104:N104">SUM(I56:I101)</f>
        <v>92</v>
      </c>
      <c r="J104" s="52">
        <f t="shared" si="5"/>
        <v>20</v>
      </c>
      <c r="K104" s="52">
        <f t="shared" si="5"/>
        <v>0</v>
      </c>
      <c r="L104" s="52">
        <f t="shared" si="5"/>
        <v>12</v>
      </c>
      <c r="M104" s="52">
        <f t="shared" si="5"/>
        <v>1258</v>
      </c>
      <c r="N104" s="52">
        <f t="shared" si="5"/>
        <v>4</v>
      </c>
      <c r="O104" s="52"/>
      <c r="P104" s="52">
        <f>SUM(P56:P101)</f>
        <v>12</v>
      </c>
      <c r="Q104" s="46" t="s">
        <v>254</v>
      </c>
      <c r="R104" s="46"/>
      <c r="S104" s="46" t="s">
        <v>251</v>
      </c>
      <c r="T104" s="46" t="s">
        <v>255</v>
      </c>
      <c r="U104" s="46" t="s">
        <v>256</v>
      </c>
      <c r="V104" s="29"/>
    </row>
    <row r="105" spans="1:22" s="91" customFormat="1" ht="15.75">
      <c r="A105" s="283" t="s">
        <v>122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4"/>
    </row>
    <row r="106" spans="1:22" s="91" customFormat="1" ht="16.5" thickBot="1">
      <c r="A106" s="300" t="s">
        <v>190</v>
      </c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1"/>
    </row>
    <row r="107" spans="1:22" ht="15.75" customHeight="1">
      <c r="A107" s="120" t="s">
        <v>191</v>
      </c>
      <c r="B107" s="19" t="s">
        <v>41</v>
      </c>
      <c r="C107" s="4"/>
      <c r="D107" s="4"/>
      <c r="E107" s="4"/>
      <c r="F107" s="4"/>
      <c r="G107" s="4">
        <f>H107/30</f>
        <v>4.5</v>
      </c>
      <c r="H107" s="160">
        <f>SUM(H108:H110)</f>
        <v>135</v>
      </c>
      <c r="I107" s="17"/>
      <c r="J107" s="11"/>
      <c r="K107" s="12"/>
      <c r="L107" s="12"/>
      <c r="M107" s="13"/>
      <c r="N107" s="30"/>
      <c r="O107" s="110"/>
      <c r="P107" s="14"/>
      <c r="Q107" s="32"/>
      <c r="R107" s="101"/>
      <c r="S107" s="14"/>
      <c r="T107" s="32"/>
      <c r="U107" s="5"/>
      <c r="V107" s="26"/>
    </row>
    <row r="108" spans="1:22" ht="15.75" customHeight="1">
      <c r="A108" s="121"/>
      <c r="B108" s="22" t="s">
        <v>30</v>
      </c>
      <c r="C108" s="4"/>
      <c r="D108" s="4"/>
      <c r="E108" s="4"/>
      <c r="F108" s="4"/>
      <c r="G108" s="4">
        <f>H108/30</f>
        <v>1</v>
      </c>
      <c r="H108" s="4">
        <v>30</v>
      </c>
      <c r="I108" s="17"/>
      <c r="J108" s="11"/>
      <c r="K108" s="12"/>
      <c r="L108" s="12"/>
      <c r="M108" s="13"/>
      <c r="N108" s="30"/>
      <c r="O108" s="110"/>
      <c r="P108" s="14"/>
      <c r="Q108" s="32"/>
      <c r="R108" s="101"/>
      <c r="S108" s="14"/>
      <c r="T108" s="32"/>
      <c r="U108" s="5"/>
      <c r="V108" s="26"/>
    </row>
    <row r="109" spans="1:22" ht="15.75" customHeight="1">
      <c r="A109" s="121" t="s">
        <v>192</v>
      </c>
      <c r="B109" s="22" t="s">
        <v>31</v>
      </c>
      <c r="C109" s="4"/>
      <c r="D109" s="4">
        <v>12</v>
      </c>
      <c r="E109" s="4"/>
      <c r="F109" s="4"/>
      <c r="G109" s="4">
        <f>H109/30</f>
        <v>1.5</v>
      </c>
      <c r="H109" s="4">
        <v>45</v>
      </c>
      <c r="I109" s="17">
        <f>SUM(J109:L109)</f>
        <v>4</v>
      </c>
      <c r="J109" s="11">
        <v>4</v>
      </c>
      <c r="K109" s="12"/>
      <c r="L109" s="12"/>
      <c r="M109" s="13">
        <f>H109-I109</f>
        <v>41</v>
      </c>
      <c r="N109" s="30"/>
      <c r="O109" s="110"/>
      <c r="P109" s="14"/>
      <c r="Q109" s="32"/>
      <c r="R109" s="101"/>
      <c r="S109" s="14">
        <v>4</v>
      </c>
      <c r="T109" s="32"/>
      <c r="U109" s="5"/>
      <c r="V109" s="26"/>
    </row>
    <row r="110" spans="1:22" ht="15.75" customHeight="1">
      <c r="A110" s="121" t="s">
        <v>193</v>
      </c>
      <c r="B110" s="22" t="s">
        <v>31</v>
      </c>
      <c r="C110" s="4">
        <v>13</v>
      </c>
      <c r="D110" s="4"/>
      <c r="E110" s="4"/>
      <c r="F110" s="4"/>
      <c r="G110" s="4">
        <f>H110/30</f>
        <v>2</v>
      </c>
      <c r="H110" s="4">
        <v>60</v>
      </c>
      <c r="I110" s="17">
        <f>SUM(J110:L110)</f>
        <v>4</v>
      </c>
      <c r="J110" s="11">
        <v>4</v>
      </c>
      <c r="K110" s="12"/>
      <c r="L110" s="12"/>
      <c r="M110" s="13">
        <f>H110-I110</f>
        <v>56</v>
      </c>
      <c r="N110" s="30"/>
      <c r="O110" s="110"/>
      <c r="P110" s="14"/>
      <c r="Q110" s="32"/>
      <c r="R110" s="101"/>
      <c r="S110" s="14"/>
      <c r="T110" s="40">
        <v>4</v>
      </c>
      <c r="U110" s="5"/>
      <c r="V110" s="26"/>
    </row>
    <row r="111" spans="1:22" ht="15.75" customHeight="1">
      <c r="A111" s="121" t="s">
        <v>194</v>
      </c>
      <c r="B111" s="19" t="s">
        <v>37</v>
      </c>
      <c r="C111" s="4"/>
      <c r="D111" s="4"/>
      <c r="E111" s="4"/>
      <c r="F111" s="4"/>
      <c r="G111" s="5">
        <f>SUM(G112:G113)</f>
        <v>3.5</v>
      </c>
      <c r="H111" s="89">
        <f>SUM(H112:H113)</f>
        <v>105</v>
      </c>
      <c r="I111" s="17"/>
      <c r="J111" s="4"/>
      <c r="K111" s="4"/>
      <c r="L111" s="4"/>
      <c r="M111" s="13"/>
      <c r="N111" s="27"/>
      <c r="O111" s="98"/>
      <c r="P111" s="13"/>
      <c r="Q111" s="27"/>
      <c r="R111" s="98"/>
      <c r="S111" s="13"/>
      <c r="T111" s="25"/>
      <c r="U111" s="13"/>
      <c r="V111" s="26"/>
    </row>
    <row r="112" spans="1:22" ht="15.75" customHeight="1">
      <c r="A112" s="27"/>
      <c r="B112" s="22" t="s">
        <v>30</v>
      </c>
      <c r="C112" s="4"/>
      <c r="D112" s="4"/>
      <c r="E112" s="4"/>
      <c r="F112" s="4"/>
      <c r="G112" s="5">
        <f>H112/30</f>
        <v>1.5</v>
      </c>
      <c r="H112" s="89">
        <v>45</v>
      </c>
      <c r="I112" s="17"/>
      <c r="J112" s="4"/>
      <c r="K112" s="4"/>
      <c r="L112" s="23"/>
      <c r="M112" s="24"/>
      <c r="N112" s="34"/>
      <c r="O112" s="105"/>
      <c r="P112" s="24"/>
      <c r="Q112" s="34"/>
      <c r="R112" s="105"/>
      <c r="S112" s="24"/>
      <c r="T112" s="39"/>
      <c r="U112" s="13"/>
      <c r="V112" s="26"/>
    </row>
    <row r="113" spans="1:22" ht="15.75" customHeight="1">
      <c r="A113" s="121" t="s">
        <v>195</v>
      </c>
      <c r="B113" s="22" t="s">
        <v>31</v>
      </c>
      <c r="C113" s="4"/>
      <c r="D113" s="4">
        <v>12</v>
      </c>
      <c r="E113" s="4"/>
      <c r="F113" s="4"/>
      <c r="G113" s="5">
        <f>H113/30</f>
        <v>2</v>
      </c>
      <c r="H113" s="89">
        <v>60</v>
      </c>
      <c r="I113" s="17">
        <v>4</v>
      </c>
      <c r="J113" s="4">
        <v>4</v>
      </c>
      <c r="K113" s="4"/>
      <c r="L113" s="4"/>
      <c r="M113" s="13">
        <f>H113-I113</f>
        <v>56</v>
      </c>
      <c r="N113" s="27"/>
      <c r="O113" s="98"/>
      <c r="P113" s="13"/>
      <c r="Q113" s="27"/>
      <c r="R113" s="98"/>
      <c r="S113" s="13">
        <v>4</v>
      </c>
      <c r="T113" s="25"/>
      <c r="U113" s="13"/>
      <c r="V113" s="26"/>
    </row>
    <row r="114" spans="1:22" ht="15.75" customHeight="1">
      <c r="A114" s="70" t="s">
        <v>196</v>
      </c>
      <c r="B114" s="51" t="s">
        <v>38</v>
      </c>
      <c r="C114" s="4"/>
      <c r="D114" s="4"/>
      <c r="E114" s="4"/>
      <c r="F114" s="4"/>
      <c r="G114" s="5">
        <f>H114/30</f>
        <v>2</v>
      </c>
      <c r="H114" s="89">
        <f>SUM(H115:H116)</f>
        <v>60</v>
      </c>
      <c r="I114" s="4"/>
      <c r="J114" s="12"/>
      <c r="K114" s="12"/>
      <c r="L114" s="12"/>
      <c r="M114" s="13"/>
      <c r="N114" s="30"/>
      <c r="O114" s="99"/>
      <c r="P114" s="16"/>
      <c r="Q114" s="30"/>
      <c r="R114" s="99"/>
      <c r="S114" s="16"/>
      <c r="T114" s="33"/>
      <c r="U114" s="16"/>
      <c r="V114" s="31"/>
    </row>
    <row r="115" spans="1:22" ht="15.75" customHeight="1">
      <c r="A115" s="27"/>
      <c r="B115" s="22"/>
      <c r="C115" s="4"/>
      <c r="D115" s="4"/>
      <c r="E115" s="4"/>
      <c r="F115" s="4"/>
      <c r="G115" s="5"/>
      <c r="H115" s="20"/>
      <c r="I115" s="4"/>
      <c r="J115" s="12"/>
      <c r="K115" s="12"/>
      <c r="L115" s="12"/>
      <c r="M115" s="13"/>
      <c r="N115" s="30"/>
      <c r="O115" s="99"/>
      <c r="P115" s="16"/>
      <c r="Q115" s="30"/>
      <c r="R115" s="99"/>
      <c r="S115" s="16"/>
      <c r="T115" s="33"/>
      <c r="U115" s="16"/>
      <c r="V115" s="31"/>
    </row>
    <row r="116" spans="1:22" ht="15.75" customHeight="1">
      <c r="A116" s="70" t="s">
        <v>197</v>
      </c>
      <c r="B116" s="22" t="s">
        <v>31</v>
      </c>
      <c r="C116" s="4"/>
      <c r="D116" s="4">
        <v>7</v>
      </c>
      <c r="E116" s="4"/>
      <c r="F116" s="4"/>
      <c r="G116" s="5">
        <f>H116/30</f>
        <v>2</v>
      </c>
      <c r="H116" s="4">
        <v>60</v>
      </c>
      <c r="I116" s="17">
        <f>SUM(J116:L116)</f>
        <v>4</v>
      </c>
      <c r="J116" s="4">
        <v>4</v>
      </c>
      <c r="K116" s="4"/>
      <c r="L116" s="12"/>
      <c r="M116" s="13">
        <f>H116-I116</f>
        <v>56</v>
      </c>
      <c r="N116" s="30">
        <v>4</v>
      </c>
      <c r="O116" s="99"/>
      <c r="P116" s="16"/>
      <c r="Q116" s="30"/>
      <c r="R116" s="99"/>
      <c r="S116" s="16"/>
      <c r="T116" s="33"/>
      <c r="U116" s="16"/>
      <c r="V116" s="31"/>
    </row>
    <row r="117" spans="1:22" ht="15.75" customHeight="1">
      <c r="A117" s="70" t="s">
        <v>198</v>
      </c>
      <c r="B117" s="58" t="s">
        <v>180</v>
      </c>
      <c r="C117" s="8"/>
      <c r="D117" s="8"/>
      <c r="E117" s="8"/>
      <c r="F117" s="8"/>
      <c r="G117" s="5">
        <f>SUM(G118:G119)</f>
        <v>2.5</v>
      </c>
      <c r="H117" s="89">
        <f>SUM(H118:H119)</f>
        <v>75</v>
      </c>
      <c r="I117" s="17"/>
      <c r="J117" s="4"/>
      <c r="K117" s="4"/>
      <c r="L117" s="12"/>
      <c r="M117" s="13"/>
      <c r="N117" s="48"/>
      <c r="O117" s="104"/>
      <c r="P117" s="49"/>
      <c r="Q117" s="48"/>
      <c r="R117" s="104"/>
      <c r="S117" s="49"/>
      <c r="T117" s="33"/>
      <c r="U117" s="49"/>
      <c r="V117" s="31"/>
    </row>
    <row r="118" spans="1:22" ht="15.75" customHeight="1">
      <c r="A118" s="27"/>
      <c r="B118" s="22" t="s">
        <v>30</v>
      </c>
      <c r="C118" s="8"/>
      <c r="D118" s="8"/>
      <c r="E118" s="8"/>
      <c r="F118" s="8"/>
      <c r="G118" s="4">
        <f>H118/30</f>
        <v>1.5</v>
      </c>
      <c r="H118" s="4">
        <v>45</v>
      </c>
      <c r="I118" s="17"/>
      <c r="J118" s="4"/>
      <c r="K118" s="4"/>
      <c r="L118" s="12"/>
      <c r="M118" s="13"/>
      <c r="N118" s="48"/>
      <c r="O118" s="104"/>
      <c r="P118" s="49"/>
      <c r="Q118" s="48"/>
      <c r="R118" s="104"/>
      <c r="S118" s="49"/>
      <c r="T118" s="33"/>
      <c r="U118" s="49"/>
      <c r="V118" s="31"/>
    </row>
    <row r="119" spans="1:22" ht="15.75" customHeight="1">
      <c r="A119" s="70" t="s">
        <v>199</v>
      </c>
      <c r="B119" s="22" t="s">
        <v>31</v>
      </c>
      <c r="C119" s="8"/>
      <c r="D119" s="8">
        <v>14</v>
      </c>
      <c r="E119" s="8"/>
      <c r="F119" s="8"/>
      <c r="G119" s="4">
        <f>H119/30</f>
        <v>1</v>
      </c>
      <c r="H119" s="4">
        <v>30</v>
      </c>
      <c r="I119" s="17">
        <f>SUM(J119:L119)</f>
        <v>4</v>
      </c>
      <c r="J119" s="4">
        <v>4</v>
      </c>
      <c r="K119" s="4"/>
      <c r="L119" s="4"/>
      <c r="M119" s="13">
        <f>H119-I119</f>
        <v>26</v>
      </c>
      <c r="N119" s="27"/>
      <c r="O119" s="98"/>
      <c r="P119" s="26"/>
      <c r="Q119" s="27"/>
      <c r="R119" s="98"/>
      <c r="S119" s="26"/>
      <c r="T119" s="25"/>
      <c r="U119" s="4">
        <v>4</v>
      </c>
      <c r="V119" s="31"/>
    </row>
    <row r="120" spans="1:22" ht="15.75" customHeight="1">
      <c r="A120" s="70" t="s">
        <v>200</v>
      </c>
      <c r="B120" s="22" t="s">
        <v>68</v>
      </c>
      <c r="C120" s="8"/>
      <c r="D120" s="8">
        <v>13</v>
      </c>
      <c r="E120" s="8"/>
      <c r="F120" s="8"/>
      <c r="G120" s="4">
        <f>H120/30</f>
        <v>3</v>
      </c>
      <c r="H120" s="4">
        <v>90</v>
      </c>
      <c r="I120" s="17">
        <v>6</v>
      </c>
      <c r="J120" s="11" t="s">
        <v>246</v>
      </c>
      <c r="K120" s="4" t="s">
        <v>252</v>
      </c>
      <c r="L120" s="4"/>
      <c r="M120" s="13">
        <f>H120-I120</f>
        <v>84</v>
      </c>
      <c r="N120" s="27"/>
      <c r="O120" s="98"/>
      <c r="P120" s="13"/>
      <c r="Q120" s="27"/>
      <c r="R120" s="98"/>
      <c r="S120" s="26"/>
      <c r="T120" s="70" t="s">
        <v>253</v>
      </c>
      <c r="U120" s="13"/>
      <c r="V120" s="26"/>
    </row>
    <row r="121" spans="1:22" ht="15.75" customHeight="1">
      <c r="A121" s="118" t="s">
        <v>201</v>
      </c>
      <c r="B121" s="19" t="s">
        <v>42</v>
      </c>
      <c r="C121" s="4"/>
      <c r="D121" s="4"/>
      <c r="E121" s="4"/>
      <c r="F121" s="4"/>
      <c r="G121" s="4">
        <f aca="true" t="shared" si="6" ref="G121:G136">H121/30</f>
        <v>3</v>
      </c>
      <c r="H121" s="89">
        <f>SUM(H122:H123)</f>
        <v>90</v>
      </c>
      <c r="I121" s="17"/>
      <c r="J121" s="4"/>
      <c r="K121" s="12"/>
      <c r="L121" s="12"/>
      <c r="M121" s="13"/>
      <c r="N121" s="33"/>
      <c r="O121" s="99"/>
      <c r="P121" s="16"/>
      <c r="Q121" s="30"/>
      <c r="R121" s="99"/>
      <c r="S121" s="16"/>
      <c r="T121" s="33"/>
      <c r="U121" s="16"/>
      <c r="V121" s="31"/>
    </row>
    <row r="122" spans="1:22" ht="15.75" customHeight="1">
      <c r="A122" s="27"/>
      <c r="B122" s="22" t="s">
        <v>30</v>
      </c>
      <c r="C122" s="4"/>
      <c r="D122" s="4"/>
      <c r="E122" s="4"/>
      <c r="F122" s="4"/>
      <c r="G122" s="4">
        <f t="shared" si="6"/>
        <v>1</v>
      </c>
      <c r="H122" s="20">
        <v>30</v>
      </c>
      <c r="I122" s="17"/>
      <c r="J122" s="4"/>
      <c r="K122" s="12"/>
      <c r="L122" s="12"/>
      <c r="M122" s="13"/>
      <c r="N122" s="33"/>
      <c r="O122" s="99"/>
      <c r="P122" s="16"/>
      <c r="Q122" s="33"/>
      <c r="R122" s="99"/>
      <c r="S122" s="16"/>
      <c r="T122" s="33"/>
      <c r="U122" s="16"/>
      <c r="V122" s="31"/>
    </row>
    <row r="123" spans="1:22" ht="15.75" customHeight="1">
      <c r="A123" s="70" t="s">
        <v>202</v>
      </c>
      <c r="B123" s="22" t="s">
        <v>31</v>
      </c>
      <c r="C123" s="4"/>
      <c r="D123" s="4">
        <v>9</v>
      </c>
      <c r="E123" s="4"/>
      <c r="F123" s="4"/>
      <c r="G123" s="4">
        <f t="shared" si="6"/>
        <v>2</v>
      </c>
      <c r="H123" s="4">
        <v>60</v>
      </c>
      <c r="I123" s="17">
        <f>SUM(J123:L123)</f>
        <v>4</v>
      </c>
      <c r="J123" s="4">
        <v>4</v>
      </c>
      <c r="K123" s="12"/>
      <c r="L123" s="12"/>
      <c r="M123" s="13">
        <f>H123-I123</f>
        <v>56</v>
      </c>
      <c r="N123" s="33"/>
      <c r="O123" s="99"/>
      <c r="P123" s="16">
        <v>4</v>
      </c>
      <c r="Q123" s="33"/>
      <c r="R123" s="99"/>
      <c r="S123" s="16"/>
      <c r="T123" s="33"/>
      <c r="U123" s="16"/>
      <c r="V123" s="31"/>
    </row>
    <row r="124" spans="1:22" ht="15.75" customHeight="1">
      <c r="A124" s="118" t="s">
        <v>203</v>
      </c>
      <c r="B124" s="19" t="s">
        <v>36</v>
      </c>
      <c r="C124" s="4"/>
      <c r="D124" s="4"/>
      <c r="E124" s="4"/>
      <c r="F124" s="4"/>
      <c r="G124" s="4">
        <f t="shared" si="6"/>
        <v>5</v>
      </c>
      <c r="H124" s="89">
        <f>SUM(H125:H126)</f>
        <v>150</v>
      </c>
      <c r="I124" s="17"/>
      <c r="J124" s="4"/>
      <c r="K124" s="4"/>
      <c r="L124" s="4"/>
      <c r="M124" s="13"/>
      <c r="N124" s="27"/>
      <c r="O124" s="98"/>
      <c r="P124" s="13"/>
      <c r="Q124" s="25"/>
      <c r="R124" s="98"/>
      <c r="S124" s="13"/>
      <c r="T124" s="25"/>
      <c r="U124" s="13"/>
      <c r="V124" s="26"/>
    </row>
    <row r="125" spans="1:22" ht="15.75" customHeight="1">
      <c r="A125" s="27"/>
      <c r="B125" s="22" t="s">
        <v>30</v>
      </c>
      <c r="C125" s="4"/>
      <c r="D125" s="4"/>
      <c r="E125" s="4"/>
      <c r="F125" s="4"/>
      <c r="G125" s="4">
        <f t="shared" si="6"/>
        <v>3</v>
      </c>
      <c r="H125" s="20">
        <v>90</v>
      </c>
      <c r="I125" s="17"/>
      <c r="J125" s="4"/>
      <c r="K125" s="4"/>
      <c r="L125" s="4"/>
      <c r="M125" s="13"/>
      <c r="N125" s="27"/>
      <c r="O125" s="98"/>
      <c r="P125" s="13"/>
      <c r="Q125" s="25"/>
      <c r="R125" s="98"/>
      <c r="S125" s="13"/>
      <c r="T125" s="25"/>
      <c r="U125" s="15"/>
      <c r="V125" s="26"/>
    </row>
    <row r="126" spans="1:22" ht="15.75" customHeight="1">
      <c r="A126" s="118" t="s">
        <v>204</v>
      </c>
      <c r="B126" s="22" t="s">
        <v>31</v>
      </c>
      <c r="C126" s="4">
        <v>12</v>
      </c>
      <c r="D126" s="4"/>
      <c r="E126" s="4"/>
      <c r="F126" s="4"/>
      <c r="G126" s="4">
        <f t="shared" si="6"/>
        <v>2</v>
      </c>
      <c r="H126" s="4">
        <v>60</v>
      </c>
      <c r="I126" s="17">
        <v>6</v>
      </c>
      <c r="J126" s="11" t="s">
        <v>246</v>
      </c>
      <c r="K126" s="4" t="s">
        <v>252</v>
      </c>
      <c r="L126" s="4"/>
      <c r="M126" s="13">
        <f>H126-I126</f>
        <v>54</v>
      </c>
      <c r="N126" s="27"/>
      <c r="O126" s="98"/>
      <c r="P126" s="13"/>
      <c r="Q126" s="25"/>
      <c r="R126" s="101"/>
      <c r="S126" s="70" t="s">
        <v>253</v>
      </c>
      <c r="T126" s="25"/>
      <c r="U126" s="15"/>
      <c r="V126" s="26"/>
    </row>
    <row r="127" spans="1:22" ht="15.75" customHeight="1">
      <c r="A127" s="121" t="s">
        <v>205</v>
      </c>
      <c r="B127" s="124" t="s">
        <v>188</v>
      </c>
      <c r="C127" s="4"/>
      <c r="D127" s="4"/>
      <c r="E127" s="4"/>
      <c r="F127" s="4"/>
      <c r="G127" s="4">
        <f t="shared" si="6"/>
        <v>5</v>
      </c>
      <c r="H127" s="89">
        <f>SUM(H128:H129)</f>
        <v>150</v>
      </c>
      <c r="I127" s="17"/>
      <c r="J127" s="4"/>
      <c r="K127" s="4"/>
      <c r="L127" s="4"/>
      <c r="M127" s="13"/>
      <c r="N127" s="35"/>
      <c r="O127" s="106"/>
      <c r="P127" s="15"/>
      <c r="Q127" s="35"/>
      <c r="R127" s="106"/>
      <c r="S127" s="15"/>
      <c r="T127" s="25"/>
      <c r="U127" s="13"/>
      <c r="V127" s="26"/>
    </row>
    <row r="128" spans="1:22" ht="15.75" customHeight="1">
      <c r="A128" s="121"/>
      <c r="B128" s="22" t="s">
        <v>30</v>
      </c>
      <c r="C128" s="4"/>
      <c r="D128" s="4"/>
      <c r="E128" s="4"/>
      <c r="F128" s="4"/>
      <c r="G128" s="4">
        <f t="shared" si="6"/>
        <v>1.5</v>
      </c>
      <c r="H128" s="20">
        <v>45</v>
      </c>
      <c r="I128" s="17"/>
      <c r="J128" s="4"/>
      <c r="K128" s="4"/>
      <c r="L128" s="4"/>
      <c r="M128" s="13"/>
      <c r="N128" s="35"/>
      <c r="O128" s="106"/>
      <c r="P128" s="15"/>
      <c r="Q128" s="35"/>
      <c r="R128" s="106"/>
      <c r="S128" s="15"/>
      <c r="T128" s="25"/>
      <c r="U128" s="13"/>
      <c r="V128" s="26"/>
    </row>
    <row r="129" spans="1:22" ht="15.75" customHeight="1">
      <c r="A129" s="121" t="s">
        <v>206</v>
      </c>
      <c r="B129" s="22" t="s">
        <v>31</v>
      </c>
      <c r="C129" s="4"/>
      <c r="D129" s="4">
        <v>13</v>
      </c>
      <c r="E129" s="4"/>
      <c r="F129" s="4"/>
      <c r="G129" s="4">
        <f t="shared" si="6"/>
        <v>3.5</v>
      </c>
      <c r="H129" s="4">
        <v>105</v>
      </c>
      <c r="I129" s="17">
        <v>6</v>
      </c>
      <c r="J129" s="11" t="s">
        <v>246</v>
      </c>
      <c r="K129" s="4" t="s">
        <v>252</v>
      </c>
      <c r="L129" s="4"/>
      <c r="M129" s="13">
        <f>H129-I129</f>
        <v>99</v>
      </c>
      <c r="N129" s="27"/>
      <c r="O129" s="98"/>
      <c r="P129" s="13"/>
      <c r="Q129" s="27"/>
      <c r="R129" s="98"/>
      <c r="S129" s="13"/>
      <c r="T129" s="70" t="s">
        <v>253</v>
      </c>
      <c r="U129" s="13"/>
      <c r="V129" s="26"/>
    </row>
    <row r="130" spans="1:22" ht="15.75" customHeight="1">
      <c r="A130" s="118" t="s">
        <v>207</v>
      </c>
      <c r="B130" s="51" t="s">
        <v>34</v>
      </c>
      <c r="C130" s="4"/>
      <c r="D130" s="4"/>
      <c r="E130" s="4"/>
      <c r="F130" s="4"/>
      <c r="G130" s="4">
        <f t="shared" si="6"/>
        <v>3</v>
      </c>
      <c r="H130" s="89">
        <f>SUM(H131:H132)</f>
        <v>90</v>
      </c>
      <c r="I130" s="54"/>
      <c r="J130" s="55"/>
      <c r="K130" s="53"/>
      <c r="L130" s="53"/>
      <c r="M130" s="14"/>
      <c r="N130" s="32"/>
      <c r="O130" s="101"/>
      <c r="P130" s="14"/>
      <c r="Q130" s="32"/>
      <c r="R130" s="101"/>
      <c r="S130" s="14"/>
      <c r="T130" s="40"/>
      <c r="U130" s="14"/>
      <c r="V130" s="56"/>
    </row>
    <row r="131" spans="1:22" ht="15.75" customHeight="1">
      <c r="A131" s="27"/>
      <c r="B131" s="22" t="s">
        <v>30</v>
      </c>
      <c r="C131" s="4"/>
      <c r="D131" s="4"/>
      <c r="E131" s="4"/>
      <c r="F131" s="4"/>
      <c r="G131" s="4">
        <f t="shared" si="6"/>
        <v>1</v>
      </c>
      <c r="H131" s="20">
        <v>30</v>
      </c>
      <c r="I131" s="17"/>
      <c r="J131" s="11"/>
      <c r="K131" s="12"/>
      <c r="L131" s="12"/>
      <c r="M131" s="13"/>
      <c r="N131" s="32"/>
      <c r="O131" s="101"/>
      <c r="P131" s="14"/>
      <c r="Q131" s="32"/>
      <c r="R131" s="101"/>
      <c r="S131" s="14"/>
      <c r="T131" s="40"/>
      <c r="U131" s="14"/>
      <c r="V131" s="26"/>
    </row>
    <row r="132" spans="1:22" ht="15.75" customHeight="1">
      <c r="A132" s="118" t="s">
        <v>208</v>
      </c>
      <c r="B132" s="22" t="s">
        <v>31</v>
      </c>
      <c r="C132" s="4"/>
      <c r="D132" s="4">
        <v>10</v>
      </c>
      <c r="E132" s="4"/>
      <c r="F132" s="4"/>
      <c r="G132" s="4">
        <f t="shared" si="6"/>
        <v>2</v>
      </c>
      <c r="H132" s="4">
        <v>60</v>
      </c>
      <c r="I132" s="17">
        <f>SUM(J132:L132)</f>
        <v>4</v>
      </c>
      <c r="J132" s="4">
        <v>4</v>
      </c>
      <c r="K132" s="4"/>
      <c r="L132" s="12"/>
      <c r="M132" s="13">
        <f>H132-I132</f>
        <v>56</v>
      </c>
      <c r="N132" s="32"/>
      <c r="O132" s="101"/>
      <c r="P132" s="14"/>
      <c r="Q132" s="32">
        <v>4</v>
      </c>
      <c r="R132" s="101"/>
      <c r="S132" s="14"/>
      <c r="T132" s="40"/>
      <c r="U132" s="14"/>
      <c r="V132" s="26"/>
    </row>
    <row r="133" spans="1:22" ht="15.75" customHeight="1">
      <c r="A133" s="121" t="s">
        <v>209</v>
      </c>
      <c r="B133" s="19" t="s">
        <v>43</v>
      </c>
      <c r="C133" s="4"/>
      <c r="D133" s="4"/>
      <c r="E133" s="4"/>
      <c r="F133" s="4"/>
      <c r="G133" s="4">
        <f t="shared" si="6"/>
        <v>8</v>
      </c>
      <c r="H133" s="89">
        <f>SUM(H134:H136)</f>
        <v>240</v>
      </c>
      <c r="I133" s="17"/>
      <c r="J133" s="4"/>
      <c r="K133" s="4"/>
      <c r="L133" s="4"/>
      <c r="M133" s="13"/>
      <c r="N133" s="30"/>
      <c r="O133" s="99"/>
      <c r="P133" s="16"/>
      <c r="Q133" s="30"/>
      <c r="R133" s="99"/>
      <c r="S133" s="13"/>
      <c r="T133" s="33"/>
      <c r="U133" s="16"/>
      <c r="V133" s="31"/>
    </row>
    <row r="134" spans="1:22" ht="15.75" customHeight="1">
      <c r="A134" s="27"/>
      <c r="B134" s="22" t="s">
        <v>30</v>
      </c>
      <c r="C134" s="4"/>
      <c r="D134" s="4"/>
      <c r="E134" s="4"/>
      <c r="F134" s="4"/>
      <c r="G134" s="4">
        <f t="shared" si="6"/>
        <v>3</v>
      </c>
      <c r="H134" s="161">
        <v>90</v>
      </c>
      <c r="I134" s="17"/>
      <c r="J134" s="4"/>
      <c r="K134" s="4"/>
      <c r="L134" s="4"/>
      <c r="M134" s="13"/>
      <c r="N134" s="30"/>
      <c r="O134" s="99"/>
      <c r="P134" s="16"/>
      <c r="Q134" s="30"/>
      <c r="R134" s="99"/>
      <c r="S134" s="16"/>
      <c r="T134" s="25"/>
      <c r="U134" s="16"/>
      <c r="V134" s="31"/>
    </row>
    <row r="135" spans="1:22" ht="15.75" customHeight="1">
      <c r="A135" s="118" t="s">
        <v>210</v>
      </c>
      <c r="B135" s="22" t="s">
        <v>31</v>
      </c>
      <c r="C135" s="4"/>
      <c r="D135" s="4">
        <v>12</v>
      </c>
      <c r="E135" s="4"/>
      <c r="F135" s="4"/>
      <c r="G135" s="4">
        <f t="shared" si="6"/>
        <v>2</v>
      </c>
      <c r="H135" s="4">
        <v>60</v>
      </c>
      <c r="I135" s="17">
        <f>SUM(J135:L135)</f>
        <v>4</v>
      </c>
      <c r="J135" s="4">
        <v>4</v>
      </c>
      <c r="K135" s="4"/>
      <c r="L135" s="4"/>
      <c r="M135" s="13">
        <f>H135-I135</f>
        <v>56</v>
      </c>
      <c r="N135" s="30"/>
      <c r="O135" s="99"/>
      <c r="P135" s="16"/>
      <c r="Q135" s="30"/>
      <c r="R135" s="99"/>
      <c r="S135" s="13">
        <v>4</v>
      </c>
      <c r="T135" s="33"/>
      <c r="U135" s="16"/>
      <c r="V135" s="31"/>
    </row>
    <row r="136" spans="1:22" ht="15.75" customHeight="1">
      <c r="A136" s="118" t="s">
        <v>211</v>
      </c>
      <c r="B136" s="22" t="s">
        <v>31</v>
      </c>
      <c r="C136" s="4">
        <v>13</v>
      </c>
      <c r="D136" s="4"/>
      <c r="E136" s="4"/>
      <c r="F136" s="4"/>
      <c r="G136" s="4">
        <f t="shared" si="6"/>
        <v>3</v>
      </c>
      <c r="H136" s="4">
        <v>90</v>
      </c>
      <c r="I136" s="17">
        <v>6</v>
      </c>
      <c r="J136" s="11" t="s">
        <v>246</v>
      </c>
      <c r="K136" s="4" t="s">
        <v>252</v>
      </c>
      <c r="L136" s="4"/>
      <c r="M136" s="13">
        <f>H136-I136</f>
        <v>84</v>
      </c>
      <c r="N136" s="30"/>
      <c r="O136" s="99"/>
      <c r="P136" s="16"/>
      <c r="Q136" s="30"/>
      <c r="R136" s="99"/>
      <c r="S136" s="16"/>
      <c r="T136" s="70" t="s">
        <v>253</v>
      </c>
      <c r="U136" s="16"/>
      <c r="V136" s="31"/>
    </row>
    <row r="137" spans="1:22" ht="15.75" customHeight="1">
      <c r="A137" s="118" t="s">
        <v>212</v>
      </c>
      <c r="B137" s="19" t="s">
        <v>189</v>
      </c>
      <c r="C137" s="4"/>
      <c r="D137" s="4">
        <v>14</v>
      </c>
      <c r="E137" s="4"/>
      <c r="F137" s="4"/>
      <c r="G137" s="4">
        <f aca="true" t="shared" si="7" ref="G137:G143">H137/30</f>
        <v>3</v>
      </c>
      <c r="H137" s="4">
        <v>90</v>
      </c>
      <c r="I137" s="17">
        <v>8</v>
      </c>
      <c r="J137" s="11" t="s">
        <v>91</v>
      </c>
      <c r="K137" s="4" t="s">
        <v>257</v>
      </c>
      <c r="L137" s="4"/>
      <c r="M137" s="13">
        <f>H137-I137</f>
        <v>82</v>
      </c>
      <c r="N137" s="27"/>
      <c r="O137" s="98"/>
      <c r="P137" s="13"/>
      <c r="Q137" s="25"/>
      <c r="R137" s="98"/>
      <c r="S137" s="13"/>
      <c r="T137" s="33"/>
      <c r="U137" s="16">
        <v>8</v>
      </c>
      <c r="V137" s="31"/>
    </row>
    <row r="138" spans="1:22" ht="15.75" customHeight="1">
      <c r="A138" s="118" t="s">
        <v>213</v>
      </c>
      <c r="B138" s="19" t="s">
        <v>35</v>
      </c>
      <c r="C138" s="4"/>
      <c r="D138" s="4"/>
      <c r="E138" s="4"/>
      <c r="F138" s="4"/>
      <c r="G138" s="4">
        <f t="shared" si="7"/>
        <v>11.5</v>
      </c>
      <c r="H138" s="89">
        <f>SUM(H139:H140)</f>
        <v>345</v>
      </c>
      <c r="I138" s="17"/>
      <c r="J138" s="4"/>
      <c r="K138" s="4"/>
      <c r="L138" s="4"/>
      <c r="M138" s="13"/>
      <c r="N138" s="27"/>
      <c r="O138" s="98"/>
      <c r="P138" s="13"/>
      <c r="Q138" s="27"/>
      <c r="R138" s="98"/>
      <c r="S138" s="13"/>
      <c r="T138" s="25"/>
      <c r="U138" s="13"/>
      <c r="V138" s="26"/>
    </row>
    <row r="139" spans="1:22" ht="15.75" customHeight="1">
      <c r="A139" s="121"/>
      <c r="B139" s="22" t="s">
        <v>30</v>
      </c>
      <c r="C139" s="4"/>
      <c r="D139" s="4"/>
      <c r="E139" s="4"/>
      <c r="F139" s="4"/>
      <c r="G139" s="4">
        <f t="shared" si="7"/>
        <v>7</v>
      </c>
      <c r="H139" s="20">
        <v>210</v>
      </c>
      <c r="I139" s="17"/>
      <c r="J139" s="4"/>
      <c r="K139" s="4"/>
      <c r="L139" s="4"/>
      <c r="M139" s="13"/>
      <c r="N139" s="27"/>
      <c r="O139" s="98"/>
      <c r="P139" s="13"/>
      <c r="Q139" s="27"/>
      <c r="R139" s="98"/>
      <c r="S139" s="13"/>
      <c r="T139" s="25"/>
      <c r="U139" s="13"/>
      <c r="V139" s="26"/>
    </row>
    <row r="140" spans="1:22" ht="15.75" customHeight="1">
      <c r="A140" s="121" t="s">
        <v>214</v>
      </c>
      <c r="B140" s="22" t="s">
        <v>31</v>
      </c>
      <c r="C140" s="4"/>
      <c r="D140" s="4">
        <v>13</v>
      </c>
      <c r="E140" s="4"/>
      <c r="F140" s="4"/>
      <c r="G140" s="4">
        <f t="shared" si="7"/>
        <v>4.5</v>
      </c>
      <c r="H140" s="4">
        <v>135</v>
      </c>
      <c r="I140" s="17">
        <f>SUM(J140:L140)</f>
        <v>4</v>
      </c>
      <c r="J140" s="4">
        <v>4</v>
      </c>
      <c r="K140" s="4"/>
      <c r="L140" s="4"/>
      <c r="M140" s="13">
        <f>H140-I140</f>
        <v>131</v>
      </c>
      <c r="N140" s="27"/>
      <c r="O140" s="98"/>
      <c r="P140" s="13"/>
      <c r="Q140" s="27"/>
      <c r="R140" s="98"/>
      <c r="S140" s="16"/>
      <c r="T140" s="40">
        <v>4</v>
      </c>
      <c r="U140" s="13"/>
      <c r="V140" s="26"/>
    </row>
    <row r="141" spans="1:22" ht="15.75" customHeight="1">
      <c r="A141" s="163" t="s">
        <v>215</v>
      </c>
      <c r="B141" s="68" t="s">
        <v>241</v>
      </c>
      <c r="C141" s="4"/>
      <c r="D141" s="4"/>
      <c r="E141" s="4"/>
      <c r="F141" s="4"/>
      <c r="G141" s="4">
        <f t="shared" si="7"/>
        <v>3.5</v>
      </c>
      <c r="H141" s="89">
        <f>SUM(H142:H143)</f>
        <v>105</v>
      </c>
      <c r="I141" s="17"/>
      <c r="J141" s="4"/>
      <c r="K141" s="4"/>
      <c r="L141" s="4"/>
      <c r="M141" s="13"/>
      <c r="N141" s="27"/>
      <c r="O141" s="98"/>
      <c r="P141" s="13"/>
      <c r="Q141" s="27"/>
      <c r="R141" s="98"/>
      <c r="S141" s="16"/>
      <c r="T141" s="40"/>
      <c r="U141" s="13"/>
      <c r="V141" s="162"/>
    </row>
    <row r="142" spans="1:22" ht="15.75" customHeight="1">
      <c r="A142" s="163"/>
      <c r="B142" s="22" t="s">
        <v>30</v>
      </c>
      <c r="C142" s="4"/>
      <c r="D142" s="4"/>
      <c r="E142" s="4"/>
      <c r="F142" s="4"/>
      <c r="G142" s="4">
        <f t="shared" si="7"/>
        <v>1.5</v>
      </c>
      <c r="H142" s="4">
        <v>45</v>
      </c>
      <c r="I142" s="17"/>
      <c r="J142" s="4"/>
      <c r="K142" s="4"/>
      <c r="L142" s="4"/>
      <c r="M142" s="13"/>
      <c r="N142" s="27"/>
      <c r="O142" s="98"/>
      <c r="P142" s="13"/>
      <c r="Q142" s="27"/>
      <c r="R142" s="98"/>
      <c r="S142" s="16"/>
      <c r="T142" s="40"/>
      <c r="U142" s="13"/>
      <c r="V142" s="162"/>
    </row>
    <row r="143" spans="1:21" ht="16.5" thickBot="1">
      <c r="A143" s="163" t="s">
        <v>215</v>
      </c>
      <c r="B143" s="68" t="s">
        <v>31</v>
      </c>
      <c r="C143" s="4"/>
      <c r="D143" s="4">
        <v>14</v>
      </c>
      <c r="E143" s="4"/>
      <c r="F143" s="4"/>
      <c r="G143" s="4">
        <f t="shared" si="7"/>
        <v>2</v>
      </c>
      <c r="H143" s="4">
        <v>60</v>
      </c>
      <c r="I143" s="17">
        <v>6</v>
      </c>
      <c r="J143" s="11" t="s">
        <v>246</v>
      </c>
      <c r="K143" s="4" t="s">
        <v>252</v>
      </c>
      <c r="L143" s="4"/>
      <c r="M143" s="13">
        <f>H143-I143</f>
        <v>54</v>
      </c>
      <c r="N143" s="27"/>
      <c r="O143" s="98"/>
      <c r="P143" s="13"/>
      <c r="Q143" s="27"/>
      <c r="R143" s="98"/>
      <c r="S143" s="16"/>
      <c r="T143" s="33"/>
      <c r="U143" s="70" t="s">
        <v>253</v>
      </c>
    </row>
    <row r="144" spans="1:22" ht="18" customHeight="1" thickBot="1">
      <c r="A144" s="281" t="s">
        <v>4</v>
      </c>
      <c r="B144" s="282"/>
      <c r="C144" s="60"/>
      <c r="D144" s="60"/>
      <c r="E144" s="60"/>
      <c r="F144" s="60"/>
      <c r="G144" s="9">
        <f>SUM(G107,G111,G114,G117,G120:G121,G124,G127,G130,G133,G137:G138,G141)</f>
        <v>57.5</v>
      </c>
      <c r="H144" s="9">
        <f>SUM(H107,H111,H114,H117,H120:H121,H124,H127,H130,H133,H137:H138,H143)</f>
        <v>1680</v>
      </c>
      <c r="I144" s="61"/>
      <c r="J144" s="62"/>
      <c r="K144" s="63"/>
      <c r="L144" s="60"/>
      <c r="M144" s="60"/>
      <c r="N144" s="60"/>
      <c r="O144" s="60"/>
      <c r="P144" s="60"/>
      <c r="Q144" s="64"/>
      <c r="R144" s="64"/>
      <c r="S144" s="60"/>
      <c r="T144" s="60"/>
      <c r="U144" s="60"/>
      <c r="V144" s="65"/>
    </row>
    <row r="145" spans="1:22" ht="18" customHeight="1" thickBot="1">
      <c r="A145" s="281" t="s">
        <v>65</v>
      </c>
      <c r="B145" s="282"/>
      <c r="C145" s="60"/>
      <c r="D145" s="60"/>
      <c r="E145" s="60"/>
      <c r="F145" s="60"/>
      <c r="G145" s="9">
        <f>SUMIF($B$107:$B$143,"=на базі ВНЗ 1 рівня",G107:G143)</f>
        <v>22</v>
      </c>
      <c r="H145" s="9">
        <f>SUMIF($B$107:$B$143,"=на базі ВНЗ 1 рівня",H107:H143)</f>
        <v>660</v>
      </c>
      <c r="I145" s="61"/>
      <c r="J145" s="62"/>
      <c r="K145" s="63"/>
      <c r="L145" s="60"/>
      <c r="M145" s="60"/>
      <c r="N145" s="60"/>
      <c r="O145" s="60"/>
      <c r="P145" s="60"/>
      <c r="Q145" s="64"/>
      <c r="R145" s="64"/>
      <c r="S145" s="60"/>
      <c r="T145" s="60"/>
      <c r="U145" s="60"/>
      <c r="V145" s="65"/>
    </row>
    <row r="146" spans="1:22" ht="18" customHeight="1" thickBot="1">
      <c r="A146" s="281" t="s">
        <v>66</v>
      </c>
      <c r="B146" s="282"/>
      <c r="C146" s="9"/>
      <c r="D146" s="9"/>
      <c r="E146" s="9"/>
      <c r="F146" s="9"/>
      <c r="G146" s="59">
        <f>SUMIF($B$107:$B$143,"=на базі академії",G107:G143)+G120+G137</f>
        <v>35.5</v>
      </c>
      <c r="H146" s="59">
        <f>SUMIF($B$107:$B$143,"=на базі академії",H107:H143)+H120+H137+H143</f>
        <v>1125</v>
      </c>
      <c r="I146" s="57">
        <f aca="true" t="shared" si="8" ref="I146:N146">SUM(I107:I143)</f>
        <v>74</v>
      </c>
      <c r="J146" s="57">
        <f t="shared" si="8"/>
        <v>36</v>
      </c>
      <c r="K146" s="57">
        <f t="shared" si="8"/>
        <v>0</v>
      </c>
      <c r="L146" s="57">
        <f t="shared" si="8"/>
        <v>0</v>
      </c>
      <c r="M146" s="57">
        <f t="shared" si="8"/>
        <v>991</v>
      </c>
      <c r="N146" s="57">
        <f t="shared" si="8"/>
        <v>4</v>
      </c>
      <c r="O146" s="57"/>
      <c r="P146" s="57">
        <f>SUM(P107:P143)</f>
        <v>4</v>
      </c>
      <c r="Q146" s="57">
        <f>SUM(Q107:Q143)</f>
        <v>4</v>
      </c>
      <c r="R146" s="57"/>
      <c r="S146" s="46" t="s">
        <v>258</v>
      </c>
      <c r="T146" s="46" t="s">
        <v>251</v>
      </c>
      <c r="U146" s="46" t="s">
        <v>258</v>
      </c>
      <c r="V146" s="29"/>
    </row>
    <row r="147" spans="1:22" s="91" customFormat="1" ht="15.75">
      <c r="A147" s="307" t="s">
        <v>266</v>
      </c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8"/>
    </row>
    <row r="148" spans="1:22" s="200" customFormat="1" ht="15.75">
      <c r="A148" s="159" t="s">
        <v>178</v>
      </c>
      <c r="B148" s="19" t="s">
        <v>27</v>
      </c>
      <c r="C148" s="4"/>
      <c r="D148" s="4">
        <v>15</v>
      </c>
      <c r="E148" s="4"/>
      <c r="F148" s="4"/>
      <c r="G148" s="4">
        <v>12</v>
      </c>
      <c r="H148" s="4">
        <f>G148*30</f>
        <v>360</v>
      </c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</row>
    <row r="149" spans="1:22" ht="15.75" customHeight="1" thickBot="1">
      <c r="A149" s="159" t="s">
        <v>179</v>
      </c>
      <c r="B149" s="198" t="s">
        <v>64</v>
      </c>
      <c r="C149" s="5"/>
      <c r="D149" s="5">
        <v>15</v>
      </c>
      <c r="E149" s="5"/>
      <c r="F149" s="5"/>
      <c r="G149" s="5">
        <v>3</v>
      </c>
      <c r="H149" s="4">
        <f>G149*30</f>
        <v>90</v>
      </c>
      <c r="I149" s="5"/>
      <c r="J149" s="5"/>
      <c r="K149" s="5"/>
      <c r="L149" s="5"/>
      <c r="M149" s="14"/>
      <c r="N149" s="32"/>
      <c r="O149" s="101"/>
      <c r="P149" s="14"/>
      <c r="Q149" s="32"/>
      <c r="R149" s="101"/>
      <c r="S149" s="14"/>
      <c r="T149" s="32"/>
      <c r="U149" s="5"/>
      <c r="V149" s="56"/>
    </row>
    <row r="150" spans="1:22" ht="14.25" customHeight="1" thickBot="1">
      <c r="A150" s="281" t="s">
        <v>181</v>
      </c>
      <c r="B150" s="282"/>
      <c r="C150" s="9"/>
      <c r="D150" s="9"/>
      <c r="E150" s="9"/>
      <c r="F150" s="9"/>
      <c r="G150" s="9">
        <f>SUM(G148:G149)</f>
        <v>15</v>
      </c>
      <c r="H150" s="9">
        <f>SUM(H148:H149)</f>
        <v>450</v>
      </c>
      <c r="I150" s="9">
        <f>SUM(I149:I149)</f>
        <v>0</v>
      </c>
      <c r="J150" s="9">
        <f>SUM(J149:J149)</f>
        <v>0</v>
      </c>
      <c r="K150" s="9">
        <f>SUM(K149:K149)</f>
        <v>0</v>
      </c>
      <c r="L150" s="9">
        <f>SUM(L149:L149)</f>
        <v>0</v>
      </c>
      <c r="M150" s="18">
        <f>SUM(M149:M149)</f>
        <v>0</v>
      </c>
      <c r="N150" s="28"/>
      <c r="O150" s="100"/>
      <c r="P150" s="18"/>
      <c r="Q150" s="28"/>
      <c r="R150" s="100"/>
      <c r="S150" s="18"/>
      <c r="T150" s="28"/>
      <c r="U150" s="9"/>
      <c r="V150" s="29"/>
    </row>
    <row r="151" spans="1:22" ht="17.25" customHeight="1" thickBot="1">
      <c r="A151" s="343" t="s">
        <v>1</v>
      </c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127" t="s">
        <v>262</v>
      </c>
      <c r="O151" s="127"/>
      <c r="P151" s="127" t="s">
        <v>270</v>
      </c>
      <c r="Q151" s="127" t="s">
        <v>259</v>
      </c>
      <c r="R151" s="127"/>
      <c r="S151" s="127" t="s">
        <v>260</v>
      </c>
      <c r="T151" s="127" t="s">
        <v>261</v>
      </c>
      <c r="U151" s="127" t="s">
        <v>267</v>
      </c>
      <c r="V151" s="128"/>
    </row>
    <row r="152" spans="1:22" ht="17.25" customHeight="1" thickBot="1">
      <c r="A152" s="328" t="s">
        <v>7</v>
      </c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129">
        <f>COUNTIF($F11:$F146,"=7")</f>
        <v>0</v>
      </c>
      <c r="O152" s="130"/>
      <c r="P152" s="131">
        <f>COUNTIF($F11:$F146,"=9")</f>
        <v>0</v>
      </c>
      <c r="Q152" s="129">
        <f>COUNTIF($F11:$F146,"=10")</f>
        <v>0</v>
      </c>
      <c r="R152" s="130"/>
      <c r="S152" s="131">
        <f>COUNTIF($F11:$F146,"=12")</f>
        <v>2</v>
      </c>
      <c r="T152" s="129">
        <f>COUNTIF($F11:$F146,"=13")</f>
        <v>0</v>
      </c>
      <c r="U152" s="132">
        <f>COUNTIF($F11:$F146,"=14")</f>
        <v>1</v>
      </c>
      <c r="V152" s="133"/>
    </row>
    <row r="153" spans="1:22" ht="17.25" customHeight="1" thickBot="1">
      <c r="A153" s="328" t="s">
        <v>2</v>
      </c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129">
        <f>COUNTIF($C11:$C146,"=7")</f>
        <v>2</v>
      </c>
      <c r="O153" s="130"/>
      <c r="P153" s="131">
        <f>COUNTIF($C11:$C146,"=9")</f>
        <v>3</v>
      </c>
      <c r="Q153" s="129">
        <f>COUNTIF($C11:$C146,"=10")</f>
        <v>4</v>
      </c>
      <c r="R153" s="130"/>
      <c r="S153" s="131">
        <f>COUNTIF($C11:$C146,"=12")</f>
        <v>3</v>
      </c>
      <c r="T153" s="129">
        <f>COUNTIF($C11:$C146,"=13")</f>
        <v>3</v>
      </c>
      <c r="U153" s="132">
        <f>COUNTIF($C11:$C146,"=14")</f>
        <v>2</v>
      </c>
      <c r="V153" s="134"/>
    </row>
    <row r="154" spans="1:22" ht="17.25" customHeight="1" thickBot="1">
      <c r="A154" s="328" t="s">
        <v>0</v>
      </c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55"/>
      <c r="N154" s="129">
        <f>COUNTIF($D14:$D150,"=7")</f>
        <v>5</v>
      </c>
      <c r="O154" s="130"/>
      <c r="P154" s="131">
        <f>COUNTIF($D11:$D146,"=9")</f>
        <v>6</v>
      </c>
      <c r="Q154" s="129">
        <f>COUNTIF($D11:$D146,"=10")</f>
        <v>3</v>
      </c>
      <c r="R154" s="130"/>
      <c r="S154" s="131">
        <f>COUNTIF($D11:$D146,"=12")</f>
        <v>4</v>
      </c>
      <c r="T154" s="129">
        <f>COUNTIF($D11:$D146,"=13")</f>
        <v>4</v>
      </c>
      <c r="U154" s="132">
        <f>COUNTIF($D11:$D146,"=14")</f>
        <v>4</v>
      </c>
      <c r="V154" s="134"/>
    </row>
    <row r="155" spans="1:22" ht="17.25" customHeight="1" thickBot="1">
      <c r="A155" s="328" t="s">
        <v>29</v>
      </c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30"/>
      <c r="N155" s="325" t="s">
        <v>89</v>
      </c>
      <c r="O155" s="326"/>
      <c r="P155" s="327"/>
      <c r="Q155" s="325" t="s">
        <v>89</v>
      </c>
      <c r="R155" s="326"/>
      <c r="S155" s="327"/>
      <c r="T155" s="325" t="s">
        <v>88</v>
      </c>
      <c r="U155" s="327"/>
      <c r="V155" s="36"/>
    </row>
    <row r="156" spans="1:22" ht="18.75">
      <c r="A156" s="41"/>
      <c r="B156" s="352" t="s">
        <v>44</v>
      </c>
      <c r="C156" s="353"/>
      <c r="D156" s="353"/>
      <c r="E156" s="353"/>
      <c r="F156" s="353"/>
      <c r="G156" s="354"/>
      <c r="H156" s="201">
        <f>SUM(G20,G54,G102,G144,,G150)</f>
        <v>231.5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2"/>
    </row>
    <row r="157" spans="2:22" ht="24.75" customHeight="1">
      <c r="B157" s="339"/>
      <c r="C157" s="340"/>
      <c r="D157" s="340"/>
      <c r="E157" s="340"/>
      <c r="F157" s="340"/>
      <c r="G157" s="340"/>
      <c r="M157" s="1"/>
      <c r="N157" s="341">
        <f>G19+G24+G30+G33+G36+G39+G45+G49+G53+G58+G68+G91+G92+G116+G123</f>
        <v>35</v>
      </c>
      <c r="O157" s="342"/>
      <c r="P157" s="342"/>
      <c r="Q157" s="331">
        <f>G27+G42+G61+G64+G69+G70+G73+G80+G81+G84+G101+G109+G113+G126+G132+G135</f>
        <v>36.5</v>
      </c>
      <c r="R157" s="332"/>
      <c r="S157" s="333"/>
      <c r="T157" s="331">
        <f>G13+G76+G77+G88+G95+G98+G110+G119+G120+G129+G136+G137+G140+G143+G150</f>
        <v>50.5</v>
      </c>
      <c r="U157" s="334"/>
      <c r="V157" s="335"/>
    </row>
    <row r="158" spans="1:22" ht="44.25" customHeight="1">
      <c r="A158" s="73" t="s">
        <v>83</v>
      </c>
      <c r="B158" s="74" t="s">
        <v>84</v>
      </c>
      <c r="M158" s="1"/>
      <c r="N158" s="125"/>
      <c r="O158" s="125"/>
      <c r="P158" s="125"/>
      <c r="Q158" s="336">
        <f>N157+Q157+T157</f>
        <v>122</v>
      </c>
      <c r="R158" s="337"/>
      <c r="S158" s="338"/>
      <c r="T158" s="125"/>
      <c r="U158" s="125"/>
      <c r="V158" s="125"/>
    </row>
    <row r="159" spans="1:22" ht="15.75" customHeight="1">
      <c r="A159" s="75" t="s">
        <v>85</v>
      </c>
      <c r="B159" s="74" t="s">
        <v>86</v>
      </c>
      <c r="M159" s="1"/>
      <c r="N159" s="1"/>
      <c r="Q159" s="1"/>
      <c r="T159" s="1"/>
      <c r="V159" s="1"/>
    </row>
    <row r="161" spans="2:11" ht="18.75">
      <c r="B161" s="122" t="s">
        <v>182</v>
      </c>
      <c r="C161" s="350"/>
      <c r="D161" s="351"/>
      <c r="E161" s="351"/>
      <c r="F161" s="351"/>
      <c r="G161" s="351"/>
      <c r="I161" s="347" t="s">
        <v>183</v>
      </c>
      <c r="J161" s="348"/>
      <c r="K161" s="348"/>
    </row>
    <row r="163" spans="2:11" ht="18.75">
      <c r="B163" s="122" t="s">
        <v>184</v>
      </c>
      <c r="C163" s="345"/>
      <c r="D163" s="346"/>
      <c r="E163" s="346"/>
      <c r="F163" s="346"/>
      <c r="G163" s="346"/>
      <c r="H163" s="122"/>
      <c r="I163" s="347" t="s">
        <v>185</v>
      </c>
      <c r="J163" s="348"/>
      <c r="K163" s="349"/>
    </row>
  </sheetData>
  <sheetProtection/>
  <mergeCells count="58">
    <mergeCell ref="A152:M152"/>
    <mergeCell ref="A153:M153"/>
    <mergeCell ref="N155:P155"/>
    <mergeCell ref="C163:G163"/>
    <mergeCell ref="I163:K163"/>
    <mergeCell ref="C161:G161"/>
    <mergeCell ref="I161:K161"/>
    <mergeCell ref="B156:G156"/>
    <mergeCell ref="A154:M154"/>
    <mergeCell ref="Q155:S155"/>
    <mergeCell ref="A155:M155"/>
    <mergeCell ref="Q157:S157"/>
    <mergeCell ref="T157:V157"/>
    <mergeCell ref="Q158:S158"/>
    <mergeCell ref="A146:B146"/>
    <mergeCell ref="B157:G157"/>
    <mergeCell ref="N157:P157"/>
    <mergeCell ref="A151:M151"/>
    <mergeCell ref="T155:U155"/>
    <mergeCell ref="A147:V147"/>
    <mergeCell ref="A150:B150"/>
    <mergeCell ref="A106:V106"/>
    <mergeCell ref="A2:A7"/>
    <mergeCell ref="N2:V3"/>
    <mergeCell ref="A9:V9"/>
    <mergeCell ref="A10:V10"/>
    <mergeCell ref="C2:F3"/>
    <mergeCell ref="G2:G7"/>
    <mergeCell ref="H2:M2"/>
    <mergeCell ref="D4:D7"/>
    <mergeCell ref="A104:B104"/>
    <mergeCell ref="T4:V4"/>
    <mergeCell ref="B2:B7"/>
    <mergeCell ref="A21:V21"/>
    <mergeCell ref="A55:V55"/>
    <mergeCell ref="J5:J7"/>
    <mergeCell ref="K5:K7"/>
    <mergeCell ref="L5:L7"/>
    <mergeCell ref="E4:F4"/>
    <mergeCell ref="J4:L4"/>
    <mergeCell ref="M3:M7"/>
    <mergeCell ref="N4:P4"/>
    <mergeCell ref="A1:V1"/>
    <mergeCell ref="Q4:S4"/>
    <mergeCell ref="N5:V5"/>
    <mergeCell ref="E5:E7"/>
    <mergeCell ref="F5:F7"/>
    <mergeCell ref="C4:C7"/>
    <mergeCell ref="H3:H7"/>
    <mergeCell ref="I3:L3"/>
    <mergeCell ref="I4:I7"/>
    <mergeCell ref="A145:B145"/>
    <mergeCell ref="A103:B103"/>
    <mergeCell ref="A144:B144"/>
    <mergeCell ref="A20:B20"/>
    <mergeCell ref="A54:B54"/>
    <mergeCell ref="A102:B102"/>
    <mergeCell ref="A105:V105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56" r:id="rId1"/>
  <rowBreaks count="2" manualBreakCount="2">
    <brk id="54" max="21" man="1"/>
    <brk id="104" max="21" man="1"/>
  </rowBreaks>
  <ignoredErrors>
    <ignoredError sqref="H22 H25 H59 H66:H70 H133 H138" formulaRange="1"/>
    <ignoredError sqref="G111:H113 G117:H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2016-01-20T10:00:56Z</cp:lastPrinted>
  <dcterms:created xsi:type="dcterms:W3CDTF">1998-03-25T14:18:11Z</dcterms:created>
  <dcterms:modified xsi:type="dcterms:W3CDTF">2016-07-07T07:45:19Z</dcterms:modified>
  <cp:category/>
  <cp:version/>
  <cp:contentType/>
  <cp:contentStatus/>
</cp:coreProperties>
</file>